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AA2D9B21-64B7-4576-A6C9-5858A69F544E}" xr6:coauthVersionLast="45" xr6:coauthVersionMax="45" xr10:uidLastSave="{00000000-0000-0000-0000-000000000000}"/>
  <bookViews>
    <workbookView xWindow="-120" yWindow="-120" windowWidth="20730" windowHeight="11160" tabRatio="731" firstSheet="1" activeTab="1" xr2:uid="{00000000-000D-0000-FFFF-FFFF00000000}"/>
  </bookViews>
  <sheets>
    <sheet name="Summarized Financial Statements" sheetId="1" r:id="rId1"/>
    <sheet name="Absolute Analysis" sheetId="2" r:id="rId2"/>
    <sheet name="Common Size Analysis" sheetId="3" r:id="rId3"/>
    <sheet name="Categorical Ratios" sheetId="5" r:id="rId4"/>
    <sheet name="About Categorical Ratios" sheetId="4" r:id="rId5"/>
    <sheet name="Correlation" sheetId="6" r:id="rId6"/>
  </sheets>
  <definedNames>
    <definedName name="_xlnm.Print_Area" localSheetId="4">'About Categorical Ratios'!$A$1:$D$120</definedName>
    <definedName name="_xlnm.Print_Area" localSheetId="1">'Absolute Analysis'!$A$2:$F$116</definedName>
    <definedName name="_xlnm.Print_Area" localSheetId="3">'Categorical Ratios'!$A$1:$H$136</definedName>
    <definedName name="_xlnm.Print_Area" localSheetId="2">'Common Size Analysis'!$L$1:$R$84</definedName>
    <definedName name="_xlnm.Print_Area" localSheetId="0">'Summarized Financial Statements'!$A$1:$F$134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5" l="1"/>
  <c r="J113" i="5"/>
  <c r="K113" i="5"/>
  <c r="L113" i="5"/>
  <c r="I114" i="5"/>
  <c r="J114" i="5"/>
  <c r="K114" i="5"/>
  <c r="L114" i="5"/>
  <c r="I115" i="5"/>
  <c r="J115" i="5"/>
  <c r="K115" i="5"/>
  <c r="L115" i="5"/>
  <c r="I117" i="5"/>
  <c r="J117" i="5"/>
  <c r="K117" i="5"/>
  <c r="L117" i="5"/>
  <c r="L119" i="5" s="1"/>
  <c r="I118" i="5"/>
  <c r="J118" i="5"/>
  <c r="K118" i="5"/>
  <c r="L118" i="5"/>
  <c r="I119" i="5"/>
  <c r="J119" i="5"/>
  <c r="K119" i="5"/>
  <c r="I121" i="5"/>
  <c r="J121" i="5"/>
  <c r="K121" i="5"/>
  <c r="I122" i="5"/>
  <c r="J122" i="5"/>
  <c r="K122" i="5"/>
  <c r="L122" i="5"/>
  <c r="I123" i="5"/>
  <c r="J123" i="5"/>
  <c r="K123" i="5"/>
  <c r="I125" i="5"/>
  <c r="J125" i="5"/>
  <c r="K125" i="5"/>
  <c r="I126" i="5"/>
  <c r="J126" i="5"/>
  <c r="K126" i="5"/>
  <c r="L126" i="5"/>
  <c r="I127" i="5"/>
  <c r="J127" i="5"/>
  <c r="K127" i="5"/>
  <c r="I129" i="5"/>
  <c r="J129" i="5"/>
  <c r="K129" i="5"/>
  <c r="I130" i="5"/>
  <c r="J130" i="5"/>
  <c r="K130" i="5"/>
  <c r="L130" i="5"/>
  <c r="I131" i="5"/>
  <c r="J131" i="5"/>
  <c r="K131" i="5"/>
  <c r="I133" i="5"/>
  <c r="J133" i="5"/>
  <c r="K133" i="5"/>
  <c r="I134" i="5"/>
  <c r="J134" i="5"/>
  <c r="K134" i="5"/>
  <c r="L134" i="5"/>
  <c r="I135" i="5"/>
  <c r="J135" i="5"/>
  <c r="K135" i="5"/>
  <c r="I91" i="5"/>
  <c r="J91" i="5"/>
  <c r="K91" i="5"/>
  <c r="L91" i="5"/>
  <c r="I92" i="5"/>
  <c r="J92" i="5"/>
  <c r="K92" i="5"/>
  <c r="L92" i="5"/>
  <c r="I93" i="5"/>
  <c r="J93" i="5"/>
  <c r="K93" i="5"/>
  <c r="L93" i="5"/>
  <c r="I95" i="5"/>
  <c r="J95" i="5"/>
  <c r="K95" i="5"/>
  <c r="L95" i="5"/>
  <c r="I96" i="5"/>
  <c r="J96" i="5"/>
  <c r="K96" i="5"/>
  <c r="L96" i="5"/>
  <c r="I97" i="5"/>
  <c r="J97" i="5"/>
  <c r="K97" i="5"/>
  <c r="L97" i="5"/>
  <c r="I99" i="5"/>
  <c r="J99" i="5"/>
  <c r="K99" i="5"/>
  <c r="L99" i="5"/>
  <c r="I100" i="5"/>
  <c r="J100" i="5"/>
  <c r="K100" i="5"/>
  <c r="L100" i="5"/>
  <c r="I101" i="5"/>
  <c r="J101" i="5"/>
  <c r="K101" i="5"/>
  <c r="L101" i="5"/>
  <c r="I103" i="5"/>
  <c r="J103" i="5"/>
  <c r="K103" i="5"/>
  <c r="L103" i="5"/>
  <c r="I104" i="5"/>
  <c r="J104" i="5"/>
  <c r="K104" i="5"/>
  <c r="L104" i="5"/>
  <c r="I105" i="5"/>
  <c r="J105" i="5"/>
  <c r="K105" i="5"/>
  <c r="L105" i="5"/>
  <c r="I107" i="5"/>
  <c r="J107" i="5"/>
  <c r="K107" i="5"/>
  <c r="L107" i="5"/>
  <c r="I108" i="5"/>
  <c r="J108" i="5"/>
  <c r="K108" i="5"/>
  <c r="L108" i="5"/>
  <c r="I109" i="5"/>
  <c r="J109" i="5"/>
  <c r="K109" i="5"/>
  <c r="L109" i="5"/>
  <c r="I88" i="5"/>
  <c r="J88" i="5"/>
  <c r="K88" i="5"/>
  <c r="L88" i="5"/>
  <c r="I77" i="5"/>
  <c r="J77" i="5"/>
  <c r="K77" i="5"/>
  <c r="L77" i="5"/>
  <c r="I78" i="5"/>
  <c r="J78" i="5"/>
  <c r="K78" i="5"/>
  <c r="L78" i="5"/>
  <c r="I79" i="5"/>
  <c r="J79" i="5"/>
  <c r="K79" i="5"/>
  <c r="L79" i="5"/>
  <c r="I82" i="5"/>
  <c r="J82" i="5"/>
  <c r="K82" i="5"/>
  <c r="L82" i="5"/>
  <c r="I83" i="5"/>
  <c r="J83" i="5"/>
  <c r="K83" i="5"/>
  <c r="L83" i="5"/>
  <c r="I84" i="5"/>
  <c r="J84" i="5"/>
  <c r="K84" i="5"/>
  <c r="L84" i="5"/>
  <c r="I36" i="5"/>
  <c r="J36" i="5"/>
  <c r="K36" i="5"/>
  <c r="L36" i="5"/>
  <c r="L38" i="5" s="1"/>
  <c r="I37" i="5"/>
  <c r="J37" i="5"/>
  <c r="K37" i="5"/>
  <c r="L37" i="5"/>
  <c r="I38" i="5"/>
  <c r="J38" i="5"/>
  <c r="K38" i="5"/>
  <c r="I41" i="5"/>
  <c r="J41" i="5"/>
  <c r="K41" i="5"/>
  <c r="L41" i="5"/>
  <c r="I42" i="5"/>
  <c r="J42" i="5"/>
  <c r="K42" i="5"/>
  <c r="L42" i="5"/>
  <c r="I43" i="5"/>
  <c r="J43" i="5"/>
  <c r="K43" i="5"/>
  <c r="L43" i="5"/>
  <c r="I46" i="5"/>
  <c r="J46" i="5"/>
  <c r="K46" i="5"/>
  <c r="L46" i="5"/>
  <c r="I47" i="5"/>
  <c r="J47" i="5"/>
  <c r="K47" i="5"/>
  <c r="L47" i="5"/>
  <c r="I48" i="5"/>
  <c r="J48" i="5"/>
  <c r="K48" i="5"/>
  <c r="L48" i="5"/>
  <c r="I51" i="5"/>
  <c r="J51" i="5"/>
  <c r="K51" i="5"/>
  <c r="L51" i="5"/>
  <c r="I52" i="5"/>
  <c r="J52" i="5"/>
  <c r="K52" i="5"/>
  <c r="L52" i="5"/>
  <c r="I53" i="5"/>
  <c r="J53" i="5"/>
  <c r="K53" i="5"/>
  <c r="L53" i="5"/>
  <c r="I56" i="5"/>
  <c r="J56" i="5"/>
  <c r="K56" i="5"/>
  <c r="L56" i="5"/>
  <c r="I57" i="5"/>
  <c r="J57" i="5"/>
  <c r="K57" i="5"/>
  <c r="L57" i="5"/>
  <c r="I58" i="5"/>
  <c r="J58" i="5"/>
  <c r="K58" i="5"/>
  <c r="L58" i="5"/>
  <c r="I20" i="5"/>
  <c r="J20" i="5"/>
  <c r="K20" i="5"/>
  <c r="L20" i="5"/>
  <c r="L22" i="5" s="1"/>
  <c r="I21" i="5"/>
  <c r="J21" i="5"/>
  <c r="K21" i="5"/>
  <c r="L21" i="5"/>
  <c r="I22" i="5"/>
  <c r="J22" i="5"/>
  <c r="K22" i="5"/>
  <c r="I25" i="5"/>
  <c r="J25" i="5"/>
  <c r="K25" i="5"/>
  <c r="L25" i="5"/>
  <c r="I26" i="5"/>
  <c r="J26" i="5"/>
  <c r="K26" i="5"/>
  <c r="L26" i="5"/>
  <c r="I27" i="5"/>
  <c r="J27" i="5"/>
  <c r="K27" i="5"/>
  <c r="L27" i="5"/>
  <c r="I30" i="5"/>
  <c r="J30" i="5"/>
  <c r="K30" i="5"/>
  <c r="L30" i="5"/>
  <c r="I31" i="5"/>
  <c r="J31" i="5"/>
  <c r="K31" i="5"/>
  <c r="L31" i="5"/>
  <c r="I32" i="5"/>
  <c r="J32" i="5"/>
  <c r="K32" i="5"/>
  <c r="L32" i="5"/>
  <c r="I4" i="5"/>
  <c r="J4" i="5"/>
  <c r="K4" i="5"/>
  <c r="L4" i="5"/>
  <c r="I5" i="5"/>
  <c r="J5" i="5"/>
  <c r="K5" i="5"/>
  <c r="L5" i="5"/>
  <c r="I6" i="5"/>
  <c r="J6" i="5"/>
  <c r="K6" i="5"/>
  <c r="L6" i="5"/>
  <c r="I9" i="5"/>
  <c r="J9" i="5"/>
  <c r="K9" i="5"/>
  <c r="L9" i="5"/>
  <c r="I10" i="5"/>
  <c r="J10" i="5"/>
  <c r="K10" i="5"/>
  <c r="L10" i="5"/>
  <c r="I11" i="5"/>
  <c r="J11" i="5"/>
  <c r="K11" i="5"/>
  <c r="L11" i="5"/>
  <c r="I14" i="5"/>
  <c r="J14" i="5"/>
  <c r="K14" i="5"/>
  <c r="L14" i="5"/>
  <c r="I15" i="5"/>
  <c r="J15" i="5"/>
  <c r="K15" i="5"/>
  <c r="L15" i="5"/>
  <c r="L16" i="5" s="1"/>
  <c r="I16" i="5"/>
  <c r="J16" i="5"/>
  <c r="K16" i="5"/>
  <c r="R36" i="3"/>
  <c r="S36" i="3"/>
  <c r="T36" i="3"/>
  <c r="U36" i="3"/>
  <c r="R37" i="3"/>
  <c r="S37" i="3"/>
  <c r="T37" i="3"/>
  <c r="U37" i="3"/>
  <c r="R43" i="3"/>
  <c r="S43" i="3"/>
  <c r="T43" i="3"/>
  <c r="U43" i="3"/>
  <c r="R45" i="3"/>
  <c r="S45" i="3"/>
  <c r="T45" i="3"/>
  <c r="U45" i="3"/>
  <c r="R48" i="3"/>
  <c r="S48" i="3"/>
  <c r="T48" i="3"/>
  <c r="U48" i="3"/>
  <c r="R49" i="3"/>
  <c r="S49" i="3"/>
  <c r="T49" i="3"/>
  <c r="U49" i="3"/>
  <c r="R52" i="3"/>
  <c r="S52" i="3"/>
  <c r="T52" i="3"/>
  <c r="U52" i="3"/>
  <c r="R53" i="3"/>
  <c r="S53" i="3"/>
  <c r="T53" i="3"/>
  <c r="U53" i="3"/>
  <c r="R55" i="3"/>
  <c r="S55" i="3"/>
  <c r="T55" i="3"/>
  <c r="U55" i="3"/>
  <c r="R59" i="3"/>
  <c r="S59" i="3"/>
  <c r="T59" i="3"/>
  <c r="U59" i="3"/>
  <c r="R60" i="3"/>
  <c r="S60" i="3"/>
  <c r="T60" i="3"/>
  <c r="U60" i="3"/>
  <c r="R62" i="3"/>
  <c r="S62" i="3"/>
  <c r="T62" i="3"/>
  <c r="U62" i="3"/>
  <c r="R64" i="3"/>
  <c r="S64" i="3"/>
  <c r="T64" i="3"/>
  <c r="U64" i="3"/>
  <c r="R67" i="3"/>
  <c r="S67" i="3"/>
  <c r="T67" i="3"/>
  <c r="U67" i="3"/>
  <c r="R72" i="3"/>
  <c r="S72" i="3"/>
  <c r="T72" i="3"/>
  <c r="U72" i="3"/>
  <c r="R75" i="3"/>
  <c r="S75" i="3"/>
  <c r="T75" i="3"/>
  <c r="U75" i="3"/>
  <c r="R77" i="3"/>
  <c r="S77" i="3"/>
  <c r="T77" i="3"/>
  <c r="U77" i="3"/>
  <c r="R82" i="3"/>
  <c r="S82" i="3"/>
  <c r="T82" i="3"/>
  <c r="U82" i="3"/>
  <c r="R83" i="3"/>
  <c r="S83" i="3"/>
  <c r="T83" i="3"/>
  <c r="U83" i="3"/>
  <c r="R84" i="3"/>
  <c r="S84" i="3"/>
  <c r="T84" i="3"/>
  <c r="U84" i="3"/>
  <c r="R85" i="3"/>
  <c r="S85" i="3"/>
  <c r="T85" i="3"/>
  <c r="U85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24" i="3"/>
  <c r="S24" i="3"/>
  <c r="T24" i="3"/>
  <c r="U24" i="3"/>
  <c r="R26" i="3"/>
  <c r="S26" i="3"/>
  <c r="T26" i="3"/>
  <c r="U26" i="3"/>
  <c r="R28" i="3"/>
  <c r="S28" i="3"/>
  <c r="T28" i="3"/>
  <c r="U28" i="3"/>
  <c r="R12" i="3"/>
  <c r="S12" i="3"/>
  <c r="T12" i="3"/>
  <c r="U12" i="3"/>
  <c r="R7" i="3"/>
  <c r="S7" i="3"/>
  <c r="T7" i="3"/>
  <c r="U7" i="3"/>
  <c r="R6" i="3"/>
  <c r="S6" i="3"/>
  <c r="T6" i="3"/>
  <c r="U6" i="3"/>
  <c r="J40" i="3"/>
  <c r="I40" i="3"/>
  <c r="H40" i="3"/>
  <c r="G40" i="3"/>
  <c r="F40" i="3"/>
  <c r="E40" i="3"/>
  <c r="D40" i="3"/>
  <c r="C40" i="3"/>
  <c r="B40" i="3"/>
  <c r="J82" i="3"/>
  <c r="I82" i="3"/>
  <c r="H82" i="3"/>
  <c r="G82" i="3"/>
  <c r="J81" i="3"/>
  <c r="I81" i="3"/>
  <c r="H81" i="3"/>
  <c r="G81" i="3"/>
  <c r="J80" i="3"/>
  <c r="I80" i="3"/>
  <c r="H80" i="3"/>
  <c r="G80" i="3"/>
  <c r="J79" i="3"/>
  <c r="I79" i="3"/>
  <c r="H79" i="3"/>
  <c r="G79" i="3"/>
  <c r="J78" i="3"/>
  <c r="I78" i="3"/>
  <c r="H78" i="3"/>
  <c r="G78" i="3"/>
  <c r="J77" i="3"/>
  <c r="I77" i="3"/>
  <c r="H77" i="3"/>
  <c r="G77" i="3"/>
  <c r="J76" i="3"/>
  <c r="I76" i="3"/>
  <c r="H76" i="3"/>
  <c r="G76" i="3"/>
  <c r="J75" i="3"/>
  <c r="J83" i="3" s="1"/>
  <c r="I75" i="3"/>
  <c r="I83" i="3" s="1"/>
  <c r="H75" i="3"/>
  <c r="H83" i="3" s="1"/>
  <c r="G75" i="3"/>
  <c r="G83" i="3" s="1"/>
  <c r="J71" i="3"/>
  <c r="I71" i="3"/>
  <c r="H71" i="3"/>
  <c r="G71" i="3"/>
  <c r="J70" i="3"/>
  <c r="I70" i="3"/>
  <c r="H70" i="3"/>
  <c r="G70" i="3"/>
  <c r="J69" i="3"/>
  <c r="I69" i="3"/>
  <c r="H69" i="3"/>
  <c r="G69" i="3"/>
  <c r="J68" i="3"/>
  <c r="I68" i="3"/>
  <c r="H68" i="3"/>
  <c r="G68" i="3"/>
  <c r="J67" i="3"/>
  <c r="J72" i="3" s="1"/>
  <c r="J84" i="3" s="1"/>
  <c r="I67" i="3"/>
  <c r="I72" i="3" s="1"/>
  <c r="I84" i="3" s="1"/>
  <c r="H67" i="3"/>
  <c r="H72" i="3" s="1"/>
  <c r="H84" i="3" s="1"/>
  <c r="G67" i="3"/>
  <c r="G72" i="3" s="1"/>
  <c r="G84" i="3" s="1"/>
  <c r="J63" i="3"/>
  <c r="I63" i="3"/>
  <c r="H63" i="3"/>
  <c r="G63" i="3"/>
  <c r="J61" i="3"/>
  <c r="I61" i="3"/>
  <c r="H61" i="3"/>
  <c r="G61" i="3"/>
  <c r="J60" i="3"/>
  <c r="I60" i="3"/>
  <c r="H60" i="3"/>
  <c r="G60" i="3"/>
  <c r="J59" i="3"/>
  <c r="J62" i="3" s="1"/>
  <c r="J64" i="3" s="1"/>
  <c r="J85" i="3" s="1"/>
  <c r="I59" i="3"/>
  <c r="I62" i="3" s="1"/>
  <c r="I64" i="3" s="1"/>
  <c r="I85" i="3" s="1"/>
  <c r="H59" i="3"/>
  <c r="H62" i="3" s="1"/>
  <c r="H64" i="3" s="1"/>
  <c r="H85" i="3" s="1"/>
  <c r="G59" i="3"/>
  <c r="G62" i="3" s="1"/>
  <c r="G64" i="3" s="1"/>
  <c r="G85" i="3" s="1"/>
  <c r="J54" i="3"/>
  <c r="I54" i="3"/>
  <c r="H54" i="3"/>
  <c r="G54" i="3"/>
  <c r="J52" i="3"/>
  <c r="I52" i="3"/>
  <c r="H52" i="3"/>
  <c r="G52" i="3"/>
  <c r="J51" i="3"/>
  <c r="I51" i="3"/>
  <c r="H51" i="3"/>
  <c r="G51" i="3"/>
  <c r="J50" i="3"/>
  <c r="I50" i="3"/>
  <c r="H50" i="3"/>
  <c r="G50" i="3"/>
  <c r="J49" i="3"/>
  <c r="I49" i="3"/>
  <c r="H49" i="3"/>
  <c r="G49" i="3"/>
  <c r="J48" i="3"/>
  <c r="J53" i="3" s="1"/>
  <c r="I48" i="3"/>
  <c r="I53" i="3" s="1"/>
  <c r="H48" i="3"/>
  <c r="H53" i="3" s="1"/>
  <c r="G48" i="3"/>
  <c r="G53" i="3" s="1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39" i="3"/>
  <c r="I39" i="3"/>
  <c r="H39" i="3"/>
  <c r="G39" i="3"/>
  <c r="J38" i="3"/>
  <c r="I38" i="3"/>
  <c r="H38" i="3"/>
  <c r="G38" i="3"/>
  <c r="J37" i="3"/>
  <c r="I37" i="3"/>
  <c r="H37" i="3"/>
  <c r="G37" i="3"/>
  <c r="J36" i="3"/>
  <c r="I36" i="3"/>
  <c r="I45" i="3" s="1"/>
  <c r="I55" i="3" s="1"/>
  <c r="H36" i="3"/>
  <c r="G36" i="3"/>
  <c r="J27" i="3"/>
  <c r="I27" i="3"/>
  <c r="H27" i="3"/>
  <c r="G27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J24" i="3" s="1"/>
  <c r="I15" i="3"/>
  <c r="I24" i="3" s="1"/>
  <c r="H15" i="3"/>
  <c r="H24" i="3" s="1"/>
  <c r="G15" i="3"/>
  <c r="G24" i="3" s="1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J12" i="3" s="1"/>
  <c r="J26" i="3" s="1"/>
  <c r="J28" i="3" s="1"/>
  <c r="I6" i="3"/>
  <c r="I12" i="3" s="1"/>
  <c r="I26" i="3" s="1"/>
  <c r="I28" i="3" s="1"/>
  <c r="H6" i="3"/>
  <c r="H12" i="3" s="1"/>
  <c r="G6" i="3"/>
  <c r="G12" i="3" s="1"/>
  <c r="G26" i="3" s="1"/>
  <c r="G28" i="3" s="1"/>
  <c r="J99" i="2"/>
  <c r="I99" i="2"/>
  <c r="H99" i="2"/>
  <c r="G99" i="2"/>
  <c r="F99" i="2"/>
  <c r="E99" i="2"/>
  <c r="D99" i="2"/>
  <c r="C99" i="2"/>
  <c r="B99" i="2"/>
  <c r="J98" i="2"/>
  <c r="I98" i="2"/>
  <c r="H98" i="2"/>
  <c r="G98" i="2"/>
  <c r="F98" i="2"/>
  <c r="E98" i="2"/>
  <c r="D98" i="2"/>
  <c r="C98" i="2"/>
  <c r="B98" i="2"/>
  <c r="J97" i="2"/>
  <c r="I97" i="2"/>
  <c r="H97" i="2"/>
  <c r="G97" i="2"/>
  <c r="F97" i="2"/>
  <c r="E97" i="2"/>
  <c r="D97" i="2"/>
  <c r="C97" i="2"/>
  <c r="B97" i="2"/>
  <c r="J78" i="2"/>
  <c r="I78" i="2"/>
  <c r="H78" i="2"/>
  <c r="G78" i="2"/>
  <c r="F78" i="2"/>
  <c r="E78" i="2"/>
  <c r="D78" i="2"/>
  <c r="C78" i="2"/>
  <c r="B78" i="2"/>
  <c r="J55" i="2"/>
  <c r="I55" i="2"/>
  <c r="H55" i="2"/>
  <c r="G55" i="2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J53" i="2"/>
  <c r="I53" i="2"/>
  <c r="H53" i="2"/>
  <c r="G53" i="2"/>
  <c r="F53" i="2"/>
  <c r="E53" i="2"/>
  <c r="D53" i="2"/>
  <c r="C53" i="2"/>
  <c r="B53" i="2"/>
  <c r="J52" i="2"/>
  <c r="I52" i="2"/>
  <c r="H52" i="2"/>
  <c r="G52" i="2"/>
  <c r="F52" i="2"/>
  <c r="E52" i="2"/>
  <c r="D52" i="2"/>
  <c r="C52" i="2"/>
  <c r="B52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134" i="1"/>
  <c r="I134" i="1"/>
  <c r="H134" i="1"/>
  <c r="G134" i="1"/>
  <c r="J128" i="1"/>
  <c r="I128" i="1"/>
  <c r="H128" i="1"/>
  <c r="G128" i="1"/>
  <c r="J121" i="1"/>
  <c r="I121" i="1"/>
  <c r="H121" i="1"/>
  <c r="G121" i="1"/>
  <c r="J117" i="1"/>
  <c r="I117" i="1"/>
  <c r="H117" i="1"/>
  <c r="G117" i="1"/>
  <c r="J112" i="1"/>
  <c r="I112" i="1"/>
  <c r="H112" i="1"/>
  <c r="G112" i="1"/>
  <c r="J106" i="1"/>
  <c r="I106" i="1"/>
  <c r="H106" i="1"/>
  <c r="G106" i="1"/>
  <c r="J102" i="1"/>
  <c r="I102" i="1"/>
  <c r="H102" i="1"/>
  <c r="G102" i="1"/>
  <c r="J80" i="1"/>
  <c r="I80" i="1"/>
  <c r="J61" i="1"/>
  <c r="I61" i="1"/>
  <c r="I63" i="1" s="1"/>
  <c r="I65" i="1" s="1"/>
  <c r="J50" i="1"/>
  <c r="J54" i="1" s="1"/>
  <c r="I50" i="1"/>
  <c r="I54" i="1"/>
  <c r="I26" i="1"/>
  <c r="H61" i="1"/>
  <c r="G61" i="1"/>
  <c r="J87" i="1"/>
  <c r="I87" i="1"/>
  <c r="H87" i="1"/>
  <c r="G87" i="1"/>
  <c r="J75" i="1"/>
  <c r="I75" i="1"/>
  <c r="H75" i="1"/>
  <c r="G75" i="1"/>
  <c r="H54" i="1"/>
  <c r="G54" i="1"/>
  <c r="J63" i="1"/>
  <c r="J65" i="1" s="1"/>
  <c r="H63" i="1"/>
  <c r="H65" i="1" s="1"/>
  <c r="G63" i="1"/>
  <c r="G65" i="1" s="1"/>
  <c r="J46" i="1"/>
  <c r="I46" i="1"/>
  <c r="H46" i="1"/>
  <c r="G46" i="1"/>
  <c r="I28" i="1"/>
  <c r="J24" i="1"/>
  <c r="I24" i="1"/>
  <c r="H24" i="1"/>
  <c r="G24" i="1"/>
  <c r="J12" i="1"/>
  <c r="J26" i="1" s="1"/>
  <c r="J28" i="1" s="1"/>
  <c r="I12" i="1"/>
  <c r="H12" i="1"/>
  <c r="H26" i="1" s="1"/>
  <c r="H28" i="1" s="1"/>
  <c r="G12" i="1"/>
  <c r="J45" i="3" l="1"/>
  <c r="J55" i="3" s="1"/>
  <c r="H45" i="3"/>
  <c r="H55" i="3" s="1"/>
  <c r="L121" i="5"/>
  <c r="H26" i="3"/>
  <c r="H28" i="3" s="1"/>
  <c r="G45" i="3"/>
  <c r="G55" i="3" s="1"/>
  <c r="J88" i="1"/>
  <c r="I88" i="1"/>
  <c r="I89" i="1" s="1"/>
  <c r="J89" i="1"/>
  <c r="J56" i="1"/>
  <c r="H88" i="1"/>
  <c r="H89" i="1" s="1"/>
  <c r="G88" i="1"/>
  <c r="G89" i="1" s="1"/>
  <c r="I56" i="1"/>
  <c r="H56" i="1"/>
  <c r="G56" i="1"/>
  <c r="G26" i="1"/>
  <c r="G28" i="1" s="1"/>
  <c r="F134" i="1"/>
  <c r="E134" i="1"/>
  <c r="D134" i="1"/>
  <c r="C134" i="1"/>
  <c r="B134" i="1"/>
  <c r="F121" i="1"/>
  <c r="E121" i="1"/>
  <c r="D121" i="1"/>
  <c r="C121" i="1"/>
  <c r="B121" i="1"/>
  <c r="L123" i="5" l="1"/>
  <c r="L125" i="5"/>
  <c r="O82" i="3"/>
  <c r="P82" i="3"/>
  <c r="Q82" i="3"/>
  <c r="N82" i="3"/>
  <c r="O77" i="3"/>
  <c r="P77" i="3"/>
  <c r="Q77" i="3"/>
  <c r="N77" i="3"/>
  <c r="O75" i="3"/>
  <c r="P75" i="3"/>
  <c r="Q75" i="3"/>
  <c r="N75" i="3"/>
  <c r="O59" i="3"/>
  <c r="P59" i="3"/>
  <c r="Q59" i="3"/>
  <c r="N59" i="3"/>
  <c r="N60" i="3"/>
  <c r="O43" i="3"/>
  <c r="P43" i="3"/>
  <c r="Q43" i="3"/>
  <c r="N43" i="3"/>
  <c r="O7" i="3"/>
  <c r="P7" i="3"/>
  <c r="Q7" i="3"/>
  <c r="N7" i="3"/>
  <c r="O52" i="3"/>
  <c r="P52" i="3"/>
  <c r="Q52" i="3"/>
  <c r="N52" i="3"/>
  <c r="O67" i="3"/>
  <c r="P67" i="3"/>
  <c r="Q67" i="3"/>
  <c r="N67" i="3"/>
  <c r="O49" i="3"/>
  <c r="P49" i="3"/>
  <c r="Q49" i="3"/>
  <c r="O48" i="3"/>
  <c r="P48" i="3"/>
  <c r="Q48" i="3"/>
  <c r="N49" i="3"/>
  <c r="N48" i="3"/>
  <c r="O37" i="3"/>
  <c r="P37" i="3"/>
  <c r="Q37" i="3"/>
  <c r="O36" i="3"/>
  <c r="P36" i="3"/>
  <c r="Q36" i="3"/>
  <c r="N37" i="3"/>
  <c r="O18" i="3"/>
  <c r="P18" i="3"/>
  <c r="Q18" i="3"/>
  <c r="O17" i="3"/>
  <c r="P17" i="3"/>
  <c r="Q17" i="3"/>
  <c r="O16" i="3"/>
  <c r="P16" i="3"/>
  <c r="Q16" i="3"/>
  <c r="N16" i="3"/>
  <c r="N17" i="3"/>
  <c r="N18" i="3"/>
  <c r="O15" i="3"/>
  <c r="P15" i="3"/>
  <c r="Q15" i="3"/>
  <c r="N15" i="3"/>
  <c r="O6" i="3"/>
  <c r="P6" i="3"/>
  <c r="Q6" i="3"/>
  <c r="N6" i="3"/>
  <c r="N36" i="3"/>
  <c r="C27" i="3"/>
  <c r="D27" i="3"/>
  <c r="E27" i="3"/>
  <c r="F27" i="3"/>
  <c r="B27" i="3"/>
  <c r="C23" i="3"/>
  <c r="D23" i="3"/>
  <c r="E23" i="3"/>
  <c r="F23" i="3"/>
  <c r="B23" i="3"/>
  <c r="C22" i="3"/>
  <c r="D22" i="3"/>
  <c r="E22" i="3"/>
  <c r="F22" i="3"/>
  <c r="B22" i="3"/>
  <c r="C21" i="3"/>
  <c r="D21" i="3"/>
  <c r="E21" i="3"/>
  <c r="F21" i="3"/>
  <c r="B21" i="3"/>
  <c r="C20" i="3"/>
  <c r="D20" i="3"/>
  <c r="E20" i="3"/>
  <c r="F20" i="3"/>
  <c r="B20" i="3"/>
  <c r="C19" i="3"/>
  <c r="D19" i="3"/>
  <c r="E19" i="3"/>
  <c r="F19" i="3"/>
  <c r="B19" i="3"/>
  <c r="C18" i="3"/>
  <c r="D18" i="3"/>
  <c r="E18" i="3"/>
  <c r="F18" i="3"/>
  <c r="B18" i="3"/>
  <c r="C17" i="3"/>
  <c r="D17" i="3"/>
  <c r="E17" i="3"/>
  <c r="F17" i="3"/>
  <c r="B17" i="3"/>
  <c r="C16" i="3"/>
  <c r="D16" i="3"/>
  <c r="E16" i="3"/>
  <c r="F16" i="3"/>
  <c r="B16" i="3"/>
  <c r="C15" i="3"/>
  <c r="D15" i="3"/>
  <c r="E15" i="3"/>
  <c r="F15" i="3"/>
  <c r="B15" i="3"/>
  <c r="D11" i="3"/>
  <c r="E11" i="3"/>
  <c r="F11" i="3"/>
  <c r="B11" i="3"/>
  <c r="C10" i="3"/>
  <c r="D10" i="3"/>
  <c r="E10" i="3"/>
  <c r="F10" i="3"/>
  <c r="B10" i="3"/>
  <c r="C9" i="3"/>
  <c r="D9" i="3"/>
  <c r="E9" i="3"/>
  <c r="F9" i="3"/>
  <c r="B9" i="3"/>
  <c r="C8" i="3"/>
  <c r="D8" i="3"/>
  <c r="E8" i="3"/>
  <c r="F8" i="3"/>
  <c r="B8" i="3"/>
  <c r="C7" i="3"/>
  <c r="D7" i="3"/>
  <c r="E7" i="3"/>
  <c r="F7" i="3"/>
  <c r="B7" i="3"/>
  <c r="C6" i="3"/>
  <c r="D6" i="3"/>
  <c r="E6" i="3"/>
  <c r="F6" i="3"/>
  <c r="B6" i="3"/>
  <c r="E126" i="5"/>
  <c r="F126" i="5"/>
  <c r="G126" i="5"/>
  <c r="H126" i="5"/>
  <c r="D126" i="5"/>
  <c r="E114" i="5"/>
  <c r="F114" i="5"/>
  <c r="G114" i="5"/>
  <c r="H114" i="5"/>
  <c r="D114" i="5"/>
  <c r="E113" i="5"/>
  <c r="E117" i="5" s="1"/>
  <c r="F113" i="5"/>
  <c r="F117" i="5" s="1"/>
  <c r="G113" i="5"/>
  <c r="G117" i="5" s="1"/>
  <c r="H113" i="5"/>
  <c r="H117" i="5" s="1"/>
  <c r="D113" i="5"/>
  <c r="D117" i="5" s="1"/>
  <c r="E100" i="5"/>
  <c r="E104" i="5" s="1"/>
  <c r="E107" i="5" s="1"/>
  <c r="F100" i="5"/>
  <c r="F104" i="5" s="1"/>
  <c r="F107" i="5" s="1"/>
  <c r="G100" i="5"/>
  <c r="G104" i="5" s="1"/>
  <c r="G107" i="5" s="1"/>
  <c r="H100" i="5"/>
  <c r="H104" i="5" s="1"/>
  <c r="H107" i="5" s="1"/>
  <c r="D100" i="5"/>
  <c r="D104" i="5" s="1"/>
  <c r="D107" i="5" s="1"/>
  <c r="E96" i="5"/>
  <c r="F96" i="5"/>
  <c r="G96" i="5"/>
  <c r="H96" i="5"/>
  <c r="D96" i="5"/>
  <c r="E92" i="5"/>
  <c r="F92" i="5"/>
  <c r="G92" i="5"/>
  <c r="H92" i="5"/>
  <c r="E91" i="5"/>
  <c r="E93" i="5" s="1"/>
  <c r="E103" i="5" s="1"/>
  <c r="F91" i="5"/>
  <c r="F93" i="5" s="1"/>
  <c r="F103" i="5" s="1"/>
  <c r="G91" i="5"/>
  <c r="G93" i="5" s="1"/>
  <c r="G103" i="5" s="1"/>
  <c r="H91" i="5"/>
  <c r="H93" i="5" s="1"/>
  <c r="H103" i="5" s="1"/>
  <c r="D92" i="5"/>
  <c r="D91" i="5"/>
  <c r="E88" i="5"/>
  <c r="E99" i="5" s="1"/>
  <c r="F88" i="5"/>
  <c r="F108" i="5" s="1"/>
  <c r="G88" i="5"/>
  <c r="G99" i="5" s="1"/>
  <c r="H88" i="5"/>
  <c r="H99" i="5" s="1"/>
  <c r="D88" i="5"/>
  <c r="D99" i="5" s="1"/>
  <c r="E82" i="5"/>
  <c r="F82" i="5"/>
  <c r="G82" i="5"/>
  <c r="H82" i="5"/>
  <c r="D82" i="5"/>
  <c r="E77" i="5"/>
  <c r="F77" i="5"/>
  <c r="G77" i="5"/>
  <c r="H77" i="5"/>
  <c r="D77" i="5"/>
  <c r="E47" i="5"/>
  <c r="F47" i="5"/>
  <c r="G47" i="5"/>
  <c r="H47" i="5"/>
  <c r="D47" i="5"/>
  <c r="E42" i="5"/>
  <c r="F42" i="5"/>
  <c r="G42" i="5"/>
  <c r="H42" i="5"/>
  <c r="D42" i="5"/>
  <c r="E37" i="5"/>
  <c r="F37" i="5"/>
  <c r="G37" i="5"/>
  <c r="H37" i="5"/>
  <c r="E36" i="5"/>
  <c r="E38" i="5" s="1"/>
  <c r="F36" i="5"/>
  <c r="F38" i="5" s="1"/>
  <c r="G36" i="5"/>
  <c r="G38" i="5" s="1"/>
  <c r="H36" i="5"/>
  <c r="D37" i="5"/>
  <c r="D36" i="5"/>
  <c r="E31" i="5"/>
  <c r="F31" i="5"/>
  <c r="G31" i="5"/>
  <c r="H31" i="5"/>
  <c r="D31" i="5"/>
  <c r="E14" i="5"/>
  <c r="F14" i="5"/>
  <c r="G14" i="5"/>
  <c r="H14" i="5"/>
  <c r="D14" i="5"/>
  <c r="C24" i="1"/>
  <c r="D24" i="1"/>
  <c r="O24" i="3" s="1"/>
  <c r="E24" i="1"/>
  <c r="P24" i="3" s="1"/>
  <c r="F24" i="1"/>
  <c r="B24" i="1"/>
  <c r="L127" i="5" l="1"/>
  <c r="L129" i="5"/>
  <c r="N24" i="3"/>
  <c r="Q24" i="3"/>
  <c r="F24" i="3"/>
  <c r="B12" i="3"/>
  <c r="D115" i="5"/>
  <c r="D24" i="3"/>
  <c r="D12" i="3"/>
  <c r="E12" i="3"/>
  <c r="F12" i="3"/>
  <c r="B24" i="3"/>
  <c r="H115" i="5"/>
  <c r="D101" i="5"/>
  <c r="E101" i="5"/>
  <c r="E24" i="3"/>
  <c r="C24" i="3"/>
  <c r="H101" i="5"/>
  <c r="H105" i="5"/>
  <c r="G101" i="5"/>
  <c r="E105" i="5"/>
  <c r="H121" i="5"/>
  <c r="H125" i="5" s="1"/>
  <c r="H129" i="5" s="1"/>
  <c r="D121" i="5"/>
  <c r="D125" i="5" s="1"/>
  <c r="D129" i="5" s="1"/>
  <c r="E121" i="5"/>
  <c r="E125" i="5" s="1"/>
  <c r="E127" i="5" s="1"/>
  <c r="F99" i="5"/>
  <c r="F101" i="5" s="1"/>
  <c r="F115" i="5"/>
  <c r="E115" i="5"/>
  <c r="G105" i="5"/>
  <c r="D93" i="5"/>
  <c r="D103" i="5" s="1"/>
  <c r="D105" i="5" s="1"/>
  <c r="F105" i="5"/>
  <c r="G121" i="5"/>
  <c r="F109" i="5"/>
  <c r="H38" i="5"/>
  <c r="D108" i="5"/>
  <c r="D109" i="5" s="1"/>
  <c r="E108" i="5"/>
  <c r="E109" i="5" s="1"/>
  <c r="H108" i="5"/>
  <c r="H109" i="5" s="1"/>
  <c r="G108" i="5"/>
  <c r="G109" i="5" s="1"/>
  <c r="G115" i="5"/>
  <c r="F121" i="5"/>
  <c r="D38" i="5"/>
  <c r="F75" i="1"/>
  <c r="F61" i="1"/>
  <c r="E61" i="1"/>
  <c r="D61" i="1"/>
  <c r="D63" i="1" s="1"/>
  <c r="C87" i="1"/>
  <c r="D87" i="1"/>
  <c r="E87" i="1"/>
  <c r="F87" i="1"/>
  <c r="B87" i="1"/>
  <c r="C75" i="1"/>
  <c r="D75" i="1"/>
  <c r="E75" i="1"/>
  <c r="B75" i="1"/>
  <c r="C63" i="1"/>
  <c r="B63" i="1"/>
  <c r="F54" i="1"/>
  <c r="F112" i="1" s="1"/>
  <c r="E54" i="1"/>
  <c r="E112" i="1" s="1"/>
  <c r="D54" i="1"/>
  <c r="C54" i="1"/>
  <c r="B54" i="1"/>
  <c r="F46" i="1"/>
  <c r="E46" i="1"/>
  <c r="D46" i="1"/>
  <c r="C46" i="1"/>
  <c r="B46" i="1"/>
  <c r="D78" i="5" s="1"/>
  <c r="D79" i="5" s="1"/>
  <c r="C11" i="1"/>
  <c r="C11" i="3" s="1"/>
  <c r="C12" i="3" s="1"/>
  <c r="F12" i="1"/>
  <c r="E12" i="1"/>
  <c r="D12" i="1"/>
  <c r="C12" i="1"/>
  <c r="B12" i="1"/>
  <c r="L133" i="5" l="1"/>
  <c r="L135" i="5" s="1"/>
  <c r="L131" i="5"/>
  <c r="B112" i="1"/>
  <c r="F26" i="3"/>
  <c r="F28" i="3" s="1"/>
  <c r="P12" i="3"/>
  <c r="C112" i="1"/>
  <c r="D112" i="1"/>
  <c r="E26" i="3"/>
  <c r="E28" i="3" s="1"/>
  <c r="B26" i="3"/>
  <c r="B28" i="3" s="1"/>
  <c r="D26" i="3"/>
  <c r="D28" i="3" s="1"/>
  <c r="N45" i="3"/>
  <c r="E78" i="5"/>
  <c r="E79" i="5" s="1"/>
  <c r="D9" i="5"/>
  <c r="D4" i="5"/>
  <c r="F56" i="1"/>
  <c r="F128" i="1" s="1"/>
  <c r="H9" i="5"/>
  <c r="H4" i="5"/>
  <c r="Q53" i="3"/>
  <c r="D65" i="1"/>
  <c r="F122" i="5"/>
  <c r="F123" i="5" s="1"/>
  <c r="F57" i="5"/>
  <c r="F95" i="5"/>
  <c r="F97" i="5" s="1"/>
  <c r="F26" i="5"/>
  <c r="O62" i="3"/>
  <c r="O72" i="3"/>
  <c r="F134" i="5"/>
  <c r="G10" i="5"/>
  <c r="G15" i="5"/>
  <c r="G16" i="5" s="1"/>
  <c r="G5" i="5"/>
  <c r="P83" i="3"/>
  <c r="P60" i="3"/>
  <c r="Q12" i="3"/>
  <c r="O45" i="3"/>
  <c r="F78" i="5"/>
  <c r="F79" i="5" s="1"/>
  <c r="N53" i="3"/>
  <c r="E9" i="5"/>
  <c r="E4" i="5"/>
  <c r="B65" i="1"/>
  <c r="D95" i="5"/>
  <c r="D97" i="5" s="1"/>
  <c r="D57" i="5"/>
  <c r="D26" i="5"/>
  <c r="D122" i="5"/>
  <c r="D123" i="5" s="1"/>
  <c r="C65" i="1"/>
  <c r="N62" i="3"/>
  <c r="E95" i="5"/>
  <c r="E97" i="5" s="1"/>
  <c r="E26" i="5"/>
  <c r="E57" i="5"/>
  <c r="E122" i="5"/>
  <c r="E123" i="5" s="1"/>
  <c r="C88" i="1"/>
  <c r="C89" i="1" s="1"/>
  <c r="N72" i="3"/>
  <c r="E134" i="5"/>
  <c r="F15" i="5"/>
  <c r="F16" i="5" s="1"/>
  <c r="F5" i="5"/>
  <c r="O83" i="3"/>
  <c r="F10" i="5"/>
  <c r="F60" i="3"/>
  <c r="Q60" i="3"/>
  <c r="N12" i="3"/>
  <c r="G78" i="5"/>
  <c r="G79" i="5" s="1"/>
  <c r="P45" i="3"/>
  <c r="F4" i="5"/>
  <c r="F6" i="5" s="1"/>
  <c r="O53" i="3"/>
  <c r="F9" i="5"/>
  <c r="F11" i="5" s="1"/>
  <c r="F63" i="1"/>
  <c r="B88" i="1"/>
  <c r="D134" i="5"/>
  <c r="D10" i="5"/>
  <c r="D5" i="5"/>
  <c r="D15" i="5"/>
  <c r="D16" i="5" s="1"/>
  <c r="N83" i="3"/>
  <c r="E5" i="5"/>
  <c r="E10" i="5"/>
  <c r="E15" i="5"/>
  <c r="E16" i="5" s="1"/>
  <c r="H134" i="5"/>
  <c r="Q72" i="3"/>
  <c r="O12" i="3"/>
  <c r="Q45" i="3"/>
  <c r="H78" i="5"/>
  <c r="H79" i="5" s="1"/>
  <c r="G4" i="5"/>
  <c r="P53" i="3"/>
  <c r="G9" i="5"/>
  <c r="E63" i="1"/>
  <c r="E88" i="1"/>
  <c r="G134" i="5"/>
  <c r="P72" i="3"/>
  <c r="F88" i="1"/>
  <c r="H15" i="5"/>
  <c r="H16" i="5" s="1"/>
  <c r="H10" i="5"/>
  <c r="H5" i="5"/>
  <c r="Q83" i="3"/>
  <c r="O60" i="3"/>
  <c r="C26" i="3"/>
  <c r="C28" i="3" s="1"/>
  <c r="H127" i="5"/>
  <c r="E129" i="5"/>
  <c r="E133" i="5" s="1"/>
  <c r="D127" i="5"/>
  <c r="D133" i="5"/>
  <c r="G125" i="5"/>
  <c r="F125" i="5"/>
  <c r="H133" i="5"/>
  <c r="D88" i="1"/>
  <c r="E56" i="1"/>
  <c r="E128" i="1" s="1"/>
  <c r="B56" i="1"/>
  <c r="B128" i="1" s="1"/>
  <c r="C56" i="1"/>
  <c r="C128" i="1" s="1"/>
  <c r="D56" i="1"/>
  <c r="D128" i="1" s="1"/>
  <c r="E26" i="1"/>
  <c r="D26" i="1"/>
  <c r="C26" i="1"/>
  <c r="B26" i="1"/>
  <c r="F26" i="1"/>
  <c r="E135" i="5" l="1"/>
  <c r="B89" i="1"/>
  <c r="B117" i="1" s="1"/>
  <c r="H135" i="5"/>
  <c r="D135" i="5"/>
  <c r="N64" i="3"/>
  <c r="D60" i="3"/>
  <c r="C117" i="1"/>
  <c r="D11" i="5"/>
  <c r="H6" i="5"/>
  <c r="B80" i="3"/>
  <c r="B76" i="3"/>
  <c r="B69" i="3"/>
  <c r="B61" i="3"/>
  <c r="B50" i="3"/>
  <c r="B43" i="3"/>
  <c r="B38" i="3"/>
  <c r="D118" i="5"/>
  <c r="D119" i="5" s="1"/>
  <c r="D52" i="5"/>
  <c r="B82" i="3"/>
  <c r="B77" i="3"/>
  <c r="B68" i="3"/>
  <c r="B67" i="3"/>
  <c r="B63" i="3"/>
  <c r="B59" i="3"/>
  <c r="B54" i="3"/>
  <c r="B41" i="3"/>
  <c r="D83" i="5"/>
  <c r="D84" i="5" s="1"/>
  <c r="B81" i="3"/>
  <c r="B75" i="3"/>
  <c r="B52" i="3"/>
  <c r="B48" i="3"/>
  <c r="B39" i="3"/>
  <c r="B79" i="3"/>
  <c r="B71" i="3"/>
  <c r="B60" i="3"/>
  <c r="B51" i="3"/>
  <c r="B44" i="3"/>
  <c r="B78" i="3"/>
  <c r="B70" i="3"/>
  <c r="B37" i="3"/>
  <c r="B36" i="3"/>
  <c r="B49" i="3"/>
  <c r="D21" i="5"/>
  <c r="B42" i="3"/>
  <c r="D89" i="1"/>
  <c r="O85" i="3" s="1"/>
  <c r="F20" i="5"/>
  <c r="F25" i="5"/>
  <c r="F27" i="5" s="1"/>
  <c r="O84" i="3"/>
  <c r="F130" i="5"/>
  <c r="F65" i="1"/>
  <c r="H57" i="5"/>
  <c r="H26" i="5"/>
  <c r="Q62" i="3"/>
  <c r="H122" i="5"/>
  <c r="H123" i="5" s="1"/>
  <c r="H95" i="5"/>
  <c r="H97" i="5" s="1"/>
  <c r="E11" i="5"/>
  <c r="N26" i="3"/>
  <c r="E82" i="3"/>
  <c r="E81" i="3"/>
  <c r="E80" i="3"/>
  <c r="E79" i="3"/>
  <c r="E78" i="3"/>
  <c r="E77" i="3"/>
  <c r="E76" i="3"/>
  <c r="E75" i="3"/>
  <c r="E71" i="3"/>
  <c r="E70" i="3"/>
  <c r="E69" i="3"/>
  <c r="E68" i="3"/>
  <c r="E67" i="3"/>
  <c r="E54" i="3"/>
  <c r="E44" i="3"/>
  <c r="E43" i="3"/>
  <c r="E42" i="3"/>
  <c r="E41" i="3"/>
  <c r="E39" i="3"/>
  <c r="E38" i="3"/>
  <c r="E59" i="3"/>
  <c r="E50" i="3"/>
  <c r="G118" i="5"/>
  <c r="G119" i="5" s="1"/>
  <c r="E51" i="3"/>
  <c r="E37" i="3"/>
  <c r="G52" i="5"/>
  <c r="G21" i="5"/>
  <c r="E63" i="3"/>
  <c r="E61" i="3"/>
  <c r="E52" i="3"/>
  <c r="E48" i="3"/>
  <c r="P55" i="3"/>
  <c r="E49" i="3"/>
  <c r="E36" i="3"/>
  <c r="G83" i="5"/>
  <c r="G84" i="5" s="1"/>
  <c r="P84" i="3"/>
  <c r="G130" i="5"/>
  <c r="G20" i="5"/>
  <c r="G25" i="5"/>
  <c r="G6" i="5"/>
  <c r="H11" i="5"/>
  <c r="O26" i="3"/>
  <c r="D63" i="3"/>
  <c r="D52" i="3"/>
  <c r="D51" i="3"/>
  <c r="D50" i="3"/>
  <c r="D49" i="3"/>
  <c r="D48" i="3"/>
  <c r="D37" i="3"/>
  <c r="F52" i="5"/>
  <c r="F21" i="5"/>
  <c r="D81" i="3"/>
  <c r="D77" i="3"/>
  <c r="D68" i="3"/>
  <c r="D43" i="3"/>
  <c r="D38" i="3"/>
  <c r="D82" i="3"/>
  <c r="D78" i="3"/>
  <c r="D69" i="3"/>
  <c r="D61" i="3"/>
  <c r="D44" i="3"/>
  <c r="D39" i="3"/>
  <c r="O55" i="3"/>
  <c r="D79" i="3"/>
  <c r="D75" i="3"/>
  <c r="D70" i="3"/>
  <c r="D67" i="3"/>
  <c r="D54" i="3"/>
  <c r="D41" i="3"/>
  <c r="D36" i="3"/>
  <c r="D59" i="3"/>
  <c r="F118" i="5"/>
  <c r="F119" i="5" s="1"/>
  <c r="D71" i="3"/>
  <c r="D76" i="3"/>
  <c r="F83" i="5"/>
  <c r="F84" i="5" s="1"/>
  <c r="D80" i="3"/>
  <c r="D42" i="3"/>
  <c r="H130" i="5"/>
  <c r="H131" i="5" s="1"/>
  <c r="H25" i="5"/>
  <c r="Q84" i="3"/>
  <c r="H20" i="5"/>
  <c r="E65" i="1"/>
  <c r="P62" i="3"/>
  <c r="G122" i="5"/>
  <c r="G123" i="5" s="1"/>
  <c r="G57" i="5"/>
  <c r="G95" i="5"/>
  <c r="G97" i="5" s="1"/>
  <c r="G26" i="5"/>
  <c r="E60" i="3"/>
  <c r="O64" i="3"/>
  <c r="F36" i="3"/>
  <c r="H83" i="5"/>
  <c r="H84" i="5" s="1"/>
  <c r="Q55" i="3"/>
  <c r="F80" i="3"/>
  <c r="F76" i="3"/>
  <c r="F71" i="3"/>
  <c r="F49" i="3"/>
  <c r="F42" i="3"/>
  <c r="F81" i="3"/>
  <c r="F77" i="3"/>
  <c r="F68" i="3"/>
  <c r="F59" i="3"/>
  <c r="F50" i="3"/>
  <c r="F43" i="3"/>
  <c r="F38" i="3"/>
  <c r="H118" i="5"/>
  <c r="H119" i="5" s="1"/>
  <c r="F82" i="3"/>
  <c r="F78" i="3"/>
  <c r="F69" i="3"/>
  <c r="F51" i="3"/>
  <c r="F37" i="3"/>
  <c r="F44" i="3"/>
  <c r="F39" i="3"/>
  <c r="F79" i="3"/>
  <c r="F52" i="3"/>
  <c r="F41" i="3"/>
  <c r="H21" i="5"/>
  <c r="F67" i="3"/>
  <c r="F70" i="3"/>
  <c r="F63" i="3"/>
  <c r="F75" i="3"/>
  <c r="F61" i="3"/>
  <c r="F54" i="3"/>
  <c r="F48" i="3"/>
  <c r="H52" i="5"/>
  <c r="F28" i="1"/>
  <c r="Q26" i="3"/>
  <c r="H41" i="5"/>
  <c r="H43" i="5" s="1"/>
  <c r="H30" i="5"/>
  <c r="H32" i="5" s="1"/>
  <c r="P26" i="3"/>
  <c r="N55" i="3"/>
  <c r="C61" i="3"/>
  <c r="C60" i="3"/>
  <c r="C59" i="3"/>
  <c r="E118" i="5"/>
  <c r="E119" i="5" s="1"/>
  <c r="C82" i="3"/>
  <c r="C78" i="3"/>
  <c r="C69" i="3"/>
  <c r="C51" i="3"/>
  <c r="C37" i="3"/>
  <c r="C44" i="3"/>
  <c r="C39" i="3"/>
  <c r="C36" i="3"/>
  <c r="E52" i="5"/>
  <c r="E21" i="5"/>
  <c r="C79" i="3"/>
  <c r="C75" i="3"/>
  <c r="C70" i="3"/>
  <c r="C67" i="3"/>
  <c r="C63" i="3"/>
  <c r="C54" i="3"/>
  <c r="C52" i="3"/>
  <c r="C48" i="3"/>
  <c r="C41" i="3"/>
  <c r="E83" i="5"/>
  <c r="E84" i="5" s="1"/>
  <c r="C80" i="3"/>
  <c r="C76" i="3"/>
  <c r="C71" i="3"/>
  <c r="C49" i="3"/>
  <c r="C42" i="3"/>
  <c r="C77" i="3"/>
  <c r="C50" i="3"/>
  <c r="C38" i="3"/>
  <c r="C81" i="3"/>
  <c r="C43" i="3"/>
  <c r="C68" i="3"/>
  <c r="G11" i="5"/>
  <c r="D20" i="5"/>
  <c r="D130" i="5"/>
  <c r="D131" i="5" s="1"/>
  <c r="D25" i="5"/>
  <c r="D27" i="5" s="1"/>
  <c r="N84" i="3"/>
  <c r="E25" i="5"/>
  <c r="E27" i="5" s="1"/>
  <c r="E20" i="5"/>
  <c r="E22" i="5" s="1"/>
  <c r="E130" i="5"/>
  <c r="E131" i="5" s="1"/>
  <c r="E6" i="5"/>
  <c r="D6" i="5"/>
  <c r="E28" i="1"/>
  <c r="G41" i="5"/>
  <c r="G43" i="5" s="1"/>
  <c r="G30" i="5"/>
  <c r="G32" i="5" s="1"/>
  <c r="D28" i="1"/>
  <c r="F30" i="5"/>
  <c r="F32" i="5" s="1"/>
  <c r="F41" i="5"/>
  <c r="F43" i="5" s="1"/>
  <c r="C28" i="1"/>
  <c r="E30" i="5"/>
  <c r="E32" i="5" s="1"/>
  <c r="E41" i="5"/>
  <c r="E43" i="5" s="1"/>
  <c r="B28" i="1"/>
  <c r="D41" i="5"/>
  <c r="D43" i="5" s="1"/>
  <c r="D30" i="5"/>
  <c r="D32" i="5" s="1"/>
  <c r="G127" i="5"/>
  <c r="G129" i="5"/>
  <c r="F129" i="5"/>
  <c r="F127" i="5"/>
  <c r="N85" i="3" l="1"/>
  <c r="H22" i="5"/>
  <c r="O28" i="3"/>
  <c r="D102" i="1"/>
  <c r="D106" i="1"/>
  <c r="N28" i="3"/>
  <c r="C106" i="1"/>
  <c r="C102" i="1"/>
  <c r="B106" i="1"/>
  <c r="B102" i="1"/>
  <c r="F106" i="1"/>
  <c r="F102" i="1"/>
  <c r="F72" i="3"/>
  <c r="D83" i="3"/>
  <c r="P28" i="3"/>
  <c r="E106" i="1"/>
  <c r="E102" i="1"/>
  <c r="D117" i="1"/>
  <c r="G22" i="5"/>
  <c r="E45" i="3"/>
  <c r="B62" i="3"/>
  <c r="B64" i="3" s="1"/>
  <c r="D62" i="3"/>
  <c r="D64" i="3" s="1"/>
  <c r="Q28" i="3"/>
  <c r="H46" i="5"/>
  <c r="H48" i="5" s="1"/>
  <c r="H51" i="5"/>
  <c r="H53" i="5" s="1"/>
  <c r="H56" i="5"/>
  <c r="H58" i="5" s="1"/>
  <c r="F62" i="3"/>
  <c r="F64" i="3" s="1"/>
  <c r="C53" i="3"/>
  <c r="C72" i="3"/>
  <c r="C62" i="3"/>
  <c r="C64" i="3" s="1"/>
  <c r="F83" i="3"/>
  <c r="E62" i="3"/>
  <c r="E64" i="3" s="1"/>
  <c r="E72" i="3"/>
  <c r="D22" i="5"/>
  <c r="F53" i="3"/>
  <c r="H27" i="5"/>
  <c r="D72" i="3"/>
  <c r="G27" i="5"/>
  <c r="E83" i="3"/>
  <c r="Q64" i="3"/>
  <c r="F89" i="1"/>
  <c r="F117" i="1" s="1"/>
  <c r="F22" i="5"/>
  <c r="B53" i="3"/>
  <c r="B72" i="3"/>
  <c r="C83" i="3"/>
  <c r="C45" i="3"/>
  <c r="F45" i="3"/>
  <c r="F55" i="3" s="1"/>
  <c r="P64" i="3"/>
  <c r="E89" i="1"/>
  <c r="D45" i="3"/>
  <c r="D53" i="3"/>
  <c r="E53" i="3"/>
  <c r="B45" i="3"/>
  <c r="B83" i="3"/>
  <c r="G56" i="5"/>
  <c r="G58" i="5" s="1"/>
  <c r="G46" i="5"/>
  <c r="G48" i="5" s="1"/>
  <c r="G51" i="5"/>
  <c r="G53" i="5" s="1"/>
  <c r="F56" i="5"/>
  <c r="F58" i="5" s="1"/>
  <c r="F51" i="5"/>
  <c r="F53" i="5" s="1"/>
  <c r="F46" i="5"/>
  <c r="F48" i="5" s="1"/>
  <c r="E46" i="5"/>
  <c r="E48" i="5" s="1"/>
  <c r="E56" i="5"/>
  <c r="E58" i="5" s="1"/>
  <c r="E51" i="5"/>
  <c r="E53" i="5" s="1"/>
  <c r="D51" i="5"/>
  <c r="D53" i="5" s="1"/>
  <c r="D56" i="5"/>
  <c r="D58" i="5" s="1"/>
  <c r="D46" i="5"/>
  <c r="D48" i="5" s="1"/>
  <c r="F131" i="5"/>
  <c r="F133" i="5"/>
  <c r="F135" i="5" s="1"/>
  <c r="G133" i="5"/>
  <c r="G135" i="5" s="1"/>
  <c r="G131" i="5"/>
  <c r="E55" i="3" l="1"/>
  <c r="B55" i="3"/>
  <c r="D84" i="3"/>
  <c r="D85" i="3" s="1"/>
  <c r="E84" i="3"/>
  <c r="E85" i="3" s="1"/>
  <c r="F84" i="3"/>
  <c r="F85" i="3" s="1"/>
  <c r="P85" i="3"/>
  <c r="E117" i="1"/>
  <c r="B84" i="3"/>
  <c r="B85" i="3" s="1"/>
  <c r="D55" i="3"/>
  <c r="C55" i="3"/>
  <c r="Q85" i="3"/>
  <c r="C84" i="3"/>
  <c r="C85" i="3" s="1"/>
</calcChain>
</file>

<file path=xl/sharedStrings.xml><?xml version="1.0" encoding="utf-8"?>
<sst xmlns="http://schemas.openxmlformats.org/spreadsheetml/2006/main" count="669" uniqueCount="305">
  <si>
    <t>Category of Ratios</t>
  </si>
  <si>
    <t>Ratio</t>
  </si>
  <si>
    <t>Formular</t>
  </si>
  <si>
    <t>Current Ratio</t>
  </si>
  <si>
    <t>Current Assets</t>
  </si>
  <si>
    <t>Current Liabilities</t>
  </si>
  <si>
    <t>Acid Test Ratio</t>
  </si>
  <si>
    <t>Current assets-Inventory</t>
  </si>
  <si>
    <t>Cash Ratio</t>
  </si>
  <si>
    <t>Cash+Short-term Fin.Assets</t>
  </si>
  <si>
    <t>Debt Ratio %</t>
  </si>
  <si>
    <t>Total Liabilities</t>
  </si>
  <si>
    <t>Total Assets</t>
  </si>
  <si>
    <t>Debt Equity</t>
  </si>
  <si>
    <t>Total Equity</t>
  </si>
  <si>
    <t>Interest Coverage</t>
  </si>
  <si>
    <t>Profit Before Tax + Interest</t>
  </si>
  <si>
    <t>Annual Interest Expense</t>
  </si>
  <si>
    <t>Gross Profit Margin</t>
  </si>
  <si>
    <t>Gross Profit</t>
  </si>
  <si>
    <t>Operating Profit Margin</t>
  </si>
  <si>
    <t>Profit before Interest &amp; Tax</t>
  </si>
  <si>
    <t xml:space="preserve"> </t>
  </si>
  <si>
    <t>Net Profit Margin</t>
  </si>
  <si>
    <t>Profit after Tax</t>
  </si>
  <si>
    <t>Return on Investment/</t>
  </si>
  <si>
    <t xml:space="preserve">Total Assets </t>
  </si>
  <si>
    <t>Inventory Turnover</t>
  </si>
  <si>
    <t>Cost of Sales</t>
  </si>
  <si>
    <t>Closing inventory</t>
  </si>
  <si>
    <t>Inventory days</t>
  </si>
  <si>
    <t>Inventory turnover</t>
  </si>
  <si>
    <t>Receivable turnover</t>
  </si>
  <si>
    <t>Credit Sales</t>
  </si>
  <si>
    <t>Closing Receivables</t>
  </si>
  <si>
    <t>Receivable days</t>
  </si>
  <si>
    <t>Payables Turnover</t>
  </si>
  <si>
    <t>Credit Purchases</t>
  </si>
  <si>
    <t>Closing Payables</t>
  </si>
  <si>
    <t>Payable days</t>
  </si>
  <si>
    <t>Fixed assets Turnover</t>
  </si>
  <si>
    <t>Total Revenue/sales</t>
  </si>
  <si>
    <t>(Non -Current assets turnover)</t>
  </si>
  <si>
    <t>Non current Assets</t>
  </si>
  <si>
    <t>Total Assets Turnover</t>
  </si>
  <si>
    <t>Total Revenue/Sales</t>
  </si>
  <si>
    <t>No.of Ordinary shares</t>
  </si>
  <si>
    <t>No.of ordinary shares</t>
  </si>
  <si>
    <t>Cashflow-to-Revenue</t>
  </si>
  <si>
    <t>CFO</t>
  </si>
  <si>
    <t>Cash Return-on-assets</t>
  </si>
  <si>
    <t>Total assets</t>
  </si>
  <si>
    <t>Cash flow per share</t>
  </si>
  <si>
    <t>CFO-pref.dividends</t>
  </si>
  <si>
    <t>Weighted Average no. of shares</t>
  </si>
  <si>
    <t>Debt Coverage ratio</t>
  </si>
  <si>
    <t>Total Debt (Total Liabilities)</t>
  </si>
  <si>
    <t>Debt Payment Ratio</t>
  </si>
  <si>
    <t>Meaning and Intepretation</t>
  </si>
  <si>
    <t>Revenue/Sales</t>
  </si>
  <si>
    <t>The higher the better (about 2:1)</t>
  </si>
  <si>
    <t>Assumes that inventory may not be sold quickly</t>
  </si>
  <si>
    <t>Again the higher the better ( about 1:1)</t>
  </si>
  <si>
    <t>Again the higher the better</t>
  </si>
  <si>
    <t>Measures the proportion of assets funded by liabilities</t>
  </si>
  <si>
    <t>The lower the ratio the better</t>
  </si>
  <si>
    <t>The higher the coverage the better</t>
  </si>
  <si>
    <t>The ratio of contribution by lenders to contribution by owners i.e. for every one</t>
  </si>
  <si>
    <t>shilling put in by owners, how much have lenders contributed.</t>
  </si>
  <si>
    <t>The lower the ratio the better the firm is.</t>
  </si>
  <si>
    <t>How many times interest can be paid from the profits before tax and interest</t>
  </si>
  <si>
    <t xml:space="preserve"> Measures how much gross profit a business makes for every unit of sale</t>
  </si>
  <si>
    <t>The higher the ratio the better</t>
  </si>
  <si>
    <t>Measures how profitable the business is especially in terms of</t>
  </si>
  <si>
    <t>controlling operating expenses (expenses exclude interest and tax)</t>
  </si>
  <si>
    <t>Measures the net profit for every of unit sale</t>
  </si>
  <si>
    <t>Measures the return (net profit) generated from the assets</t>
  </si>
  <si>
    <t>Measures the return (net profit) on the shareholders equity</t>
  </si>
  <si>
    <t>The higher the turnover the more efficient the firm</t>
  </si>
  <si>
    <t>The fewer the days the better</t>
  </si>
  <si>
    <t>Measures how long it takes the org. to sell inventory</t>
  </si>
  <si>
    <t>Measures the number of times the firm generates credit sales in a year</t>
  </si>
  <si>
    <t>Measures the number of times inventory is purchased and sold in a year</t>
  </si>
  <si>
    <t>The fewer the days the more efficient the org. is. Assume a year has 365  days</t>
  </si>
  <si>
    <t>The higher the turnover the more efficient the firm Assume a year has 365  days</t>
  </si>
  <si>
    <t>How long it takes to collect cash from credit customers</t>
  </si>
  <si>
    <t>Measures the number of times the firm makes credit purchases in a year</t>
  </si>
  <si>
    <t>Measures how long it takes to pay credit suppliers</t>
  </si>
  <si>
    <t>Measures the ability of the firm to generate revenue from its non-current assets</t>
  </si>
  <si>
    <t>The higher the better</t>
  </si>
  <si>
    <t>Measures the ability of the firm to generate revenue from its Total assets</t>
  </si>
  <si>
    <t>Measures how much return an investor expects per share</t>
  </si>
  <si>
    <t>Measures the actual cash an investor expects from a share</t>
  </si>
  <si>
    <t>Theis sometimes regarded as the minimum value of a share (When we subtract</t>
  </si>
  <si>
    <t>total liabilities from total assets). The higher the ratio the better</t>
  </si>
  <si>
    <t>Earnings Per Share</t>
  </si>
  <si>
    <t>Earnings per share(EPS)</t>
  </si>
  <si>
    <t>Dividends per share(DPS)</t>
  </si>
  <si>
    <t xml:space="preserve">Measures how much an investor will earn (return) for every unit of investment i.e. </t>
  </si>
  <si>
    <t xml:space="preserve">Measures how much cash an investor will get for every unit of investment i.e. </t>
  </si>
  <si>
    <t>by purchasing one share of the company. The higher the better.</t>
  </si>
  <si>
    <t xml:space="preserve">by purchasing one share of the company. The higher the better. </t>
  </si>
  <si>
    <t>Measures cash an investor is willing to pay for every unit of profit. If the ratio is</t>
  </si>
  <si>
    <t>high it implies that the investor has confidence that the company will make high</t>
  </si>
  <si>
    <t>profits in the future. Companies with high P/E ratios are also called growth co.s</t>
  </si>
  <si>
    <t>Book value per share (BPS)</t>
  </si>
  <si>
    <t>Earnings Yield % (EY)</t>
  </si>
  <si>
    <t>Dividend Yield % (DY)</t>
  </si>
  <si>
    <t>Price Earnings (P/E)</t>
  </si>
  <si>
    <t>Net Revenue/Sales</t>
  </si>
  <si>
    <t>Measures the amount of operating cash flow generated for each shilling of revenue</t>
  </si>
  <si>
    <t>Measures the return on operating cash flow attributed to all providers of capital</t>
  </si>
  <si>
    <t>Measures the return of operating cash flow attributed to shareholders.</t>
  </si>
  <si>
    <t>Measures how much cash from operations per unit of share an investor expects</t>
  </si>
  <si>
    <t xml:space="preserve">The higher the better. </t>
  </si>
  <si>
    <t>Cash from operating activities (CFO)</t>
  </si>
  <si>
    <t xml:space="preserve">Measures the ability of the business to pay liabilities from its cash from </t>
  </si>
  <si>
    <t xml:space="preserve">operations. Again the higher the ratio the better. </t>
  </si>
  <si>
    <t>Measures the firm's ability to satisfy long-term debt with operating cash flow.</t>
  </si>
  <si>
    <t>or per unit of assets.</t>
  </si>
  <si>
    <t xml:space="preserve">Cash Return on equity </t>
  </si>
  <si>
    <t>Return on Equity (ROE)</t>
  </si>
  <si>
    <t>Return on Total Asset (ROI)</t>
  </si>
  <si>
    <t>Sales/Revenue</t>
  </si>
  <si>
    <t>Total Equity/Shareholders funds</t>
  </si>
  <si>
    <t>Market Price Per Share</t>
  </si>
  <si>
    <t>Long term Debt (Non Current Liabilities)</t>
  </si>
  <si>
    <t>Total Equity/shareholders funds</t>
  </si>
  <si>
    <t>Dividends to Ordinary Shareholders</t>
  </si>
  <si>
    <t>Profit After Tax - Preference dividends</t>
  </si>
  <si>
    <t>Earnings Per Share (EPS)</t>
  </si>
  <si>
    <t>Market Price Per Share (MPS)</t>
  </si>
  <si>
    <t>Dividends per share (DPS)</t>
  </si>
  <si>
    <t>Market Price per share (MPS)</t>
  </si>
  <si>
    <t>Earnings per share (EPS)</t>
  </si>
  <si>
    <t>Total equity/Shareholders funds</t>
  </si>
  <si>
    <t xml:space="preserve">Kenya Airways </t>
  </si>
  <si>
    <t>sh.m</t>
  </si>
  <si>
    <t>Revenue</t>
  </si>
  <si>
    <t>Direct costs</t>
  </si>
  <si>
    <t>Fleet ownership costs</t>
  </si>
  <si>
    <t>Overheads</t>
  </si>
  <si>
    <t>Finance Costs</t>
  </si>
  <si>
    <t>Finance Income</t>
  </si>
  <si>
    <t>Total Income</t>
  </si>
  <si>
    <t>Realized Gains on Derivatives</t>
  </si>
  <si>
    <t>Fair value gains on Derivatives</t>
  </si>
  <si>
    <t>Realized lossed on Derivatives</t>
  </si>
  <si>
    <t>Fair Value losses on derivatives</t>
  </si>
  <si>
    <t>Share of profit of associate co.</t>
  </si>
  <si>
    <t>Total Expenses</t>
  </si>
  <si>
    <t>Profit before tax</t>
  </si>
  <si>
    <t>Profit after tax</t>
  </si>
  <si>
    <t>Other gains</t>
  </si>
  <si>
    <t>Other losses</t>
  </si>
  <si>
    <t>Statement of profit or loss for the years ended 31 March</t>
  </si>
  <si>
    <t>Restructuring costs</t>
  </si>
  <si>
    <t>Income Tax Expense/credit</t>
  </si>
  <si>
    <t>Assets</t>
  </si>
  <si>
    <t>Non Current Assets</t>
  </si>
  <si>
    <t>Property, plant and equipment</t>
  </si>
  <si>
    <t>Intangible Assets</t>
  </si>
  <si>
    <t>Prepaid operating lease rentals</t>
  </si>
  <si>
    <t>Investment in Associate</t>
  </si>
  <si>
    <t>Deferred Expenditure</t>
  </si>
  <si>
    <t>Aircraft Deposits</t>
  </si>
  <si>
    <t>Fuel Derivatives</t>
  </si>
  <si>
    <t>Current assets</t>
  </si>
  <si>
    <t>Inventories</t>
  </si>
  <si>
    <t>Trade and other Receivables</t>
  </si>
  <si>
    <t>Current tax recoverable</t>
  </si>
  <si>
    <t>Bank and Cash balances</t>
  </si>
  <si>
    <t xml:space="preserve">Share capital </t>
  </si>
  <si>
    <t>Reserves</t>
  </si>
  <si>
    <t>Proposed dividends</t>
  </si>
  <si>
    <t>Equity for parent company</t>
  </si>
  <si>
    <t>Equity for non-controlling interest</t>
  </si>
  <si>
    <t>Non Current Liabilities</t>
  </si>
  <si>
    <t>Capital and Liabilities</t>
  </si>
  <si>
    <t xml:space="preserve">Dividends </t>
  </si>
  <si>
    <t>Borrowings</t>
  </si>
  <si>
    <t>Deferred Tax Liability</t>
  </si>
  <si>
    <t>Deferred Income</t>
  </si>
  <si>
    <t>Finance Lease Obligations</t>
  </si>
  <si>
    <t>Sales in Advance of carriage</t>
  </si>
  <si>
    <t>Trade and other payables</t>
  </si>
  <si>
    <t>Total Capital and Liabilities</t>
  </si>
  <si>
    <t>Deferred Tax</t>
  </si>
  <si>
    <t>Provisions for liabilities &amp; charges</t>
  </si>
  <si>
    <t>Non Current Assets held for sale</t>
  </si>
  <si>
    <t>Fuel derivatives</t>
  </si>
  <si>
    <t>Current tax</t>
  </si>
  <si>
    <t>Cash flows from operating act (CFO)</t>
  </si>
  <si>
    <t>Cash flows from investing act (CFI)</t>
  </si>
  <si>
    <t>Cash flows from financung act (CFF)</t>
  </si>
  <si>
    <t>Number of Shares</t>
  </si>
  <si>
    <t>Share of loss of associate</t>
  </si>
  <si>
    <t>Incomes</t>
  </si>
  <si>
    <t>Expenses</t>
  </si>
  <si>
    <t>https://live.mystocks.co.ke/price_list/20150331</t>
  </si>
  <si>
    <t>Total Equity (att to parent only)</t>
  </si>
  <si>
    <t>Profit Before Tax + Interest (Finance cost)</t>
  </si>
  <si>
    <t>Annual Interest Expense (Finance cost)</t>
  </si>
  <si>
    <t>Gross Profit (Revenue  less direct costs)</t>
  </si>
  <si>
    <t>Gross Profit Margin %</t>
  </si>
  <si>
    <t>Total Equity/Shareholders funds (parent)</t>
  </si>
  <si>
    <t>(Given in the Financials)</t>
  </si>
  <si>
    <t>Cash Return-on-assets %</t>
  </si>
  <si>
    <t>Cash Return on equity %</t>
  </si>
  <si>
    <t>Cash flow per share (sh.)</t>
  </si>
  <si>
    <t>Debt Coverage ratio %</t>
  </si>
  <si>
    <t>Not applicable:</t>
  </si>
  <si>
    <t>1. We do not have information like credit sales and purchases</t>
  </si>
  <si>
    <t>2. In addition KQ does not sell inventory hence Inventory</t>
  </si>
  <si>
    <t xml:space="preserve">turnover may not apply here. </t>
  </si>
  <si>
    <t>Key Costs</t>
  </si>
  <si>
    <t>Incomes and Profits</t>
  </si>
  <si>
    <t>Liabilities</t>
  </si>
  <si>
    <t>%</t>
  </si>
  <si>
    <t>Total Non Current Assets</t>
  </si>
  <si>
    <t>Total Current Assets</t>
  </si>
  <si>
    <t>Total Non Current Liabilities</t>
  </si>
  <si>
    <t>Total Current Liabilities</t>
  </si>
  <si>
    <t>(Horizontal Analysis - Figures expressed as a percentage change of previous Year's figure)</t>
  </si>
  <si>
    <t>Absolute Analysis (Summary using graphs)</t>
  </si>
  <si>
    <t>Basic Ratios:</t>
  </si>
  <si>
    <t xml:space="preserve">   </t>
  </si>
  <si>
    <t xml:space="preserve">   Net Profit margin: PAT/Revenue</t>
  </si>
  <si>
    <t xml:space="preserve">   Return on Equity: PAT/ Shareholders funds</t>
  </si>
  <si>
    <t xml:space="preserve">    Current Liquidity: Current Assets/ Current Liabilities</t>
  </si>
  <si>
    <t xml:space="preserve">    Debt ratio : Total Liabilities/Total Assets</t>
  </si>
  <si>
    <t xml:space="preserve">    Earnings Per Share (Given)</t>
  </si>
  <si>
    <t xml:space="preserve">    Total Assets Turnover (Revenue/Total assets</t>
  </si>
  <si>
    <t xml:space="preserve">    Cash flow per unit of Revenue (CFO/ Revenue)</t>
  </si>
  <si>
    <t>1. Profitability (The higher the better)</t>
  </si>
  <si>
    <t>2. Liquidity (The higher the better)</t>
  </si>
  <si>
    <t>4. Investor Value (The higher the better)</t>
  </si>
  <si>
    <t>3. Solvency (The lower the better)</t>
  </si>
  <si>
    <t>5. Efficiency ( The higher the better)</t>
  </si>
  <si>
    <t>6. Cash flow (The higher the better)</t>
  </si>
  <si>
    <t>Kenya Airways (Summarized Financial statements and Key Ratios)</t>
  </si>
  <si>
    <t>Onerous Lease provision</t>
  </si>
  <si>
    <t>Maintenance Reserve</t>
  </si>
  <si>
    <t>Onerous lease provision</t>
  </si>
  <si>
    <t>Prepaid operating lease rentals/ROU</t>
  </si>
  <si>
    <t>Return Condition Asset</t>
  </si>
  <si>
    <t>Revenue (sh.m)</t>
  </si>
  <si>
    <t>Total Income (sh.m)</t>
  </si>
  <si>
    <t>Profit after tax (sh.m)</t>
  </si>
  <si>
    <t>Direct costs (sh.m)</t>
  </si>
  <si>
    <t>Fleet ownership costs (sh.m)</t>
  </si>
  <si>
    <t>Overheads (sh.m)</t>
  </si>
  <si>
    <t>Total Expenses (sh.m)</t>
  </si>
  <si>
    <t>Property, plant and equipment (sh.m)</t>
  </si>
  <si>
    <t>Non Current Assets (sh.m)</t>
  </si>
  <si>
    <t>Current Assets (sh.m)</t>
  </si>
  <si>
    <t>Total Assets (sh.m)</t>
  </si>
  <si>
    <t xml:space="preserve">Equity </t>
  </si>
  <si>
    <t>Equity for parent company (sh.m)</t>
  </si>
  <si>
    <t>Non Current Liabilities (sh.m)</t>
  </si>
  <si>
    <t>Current Liabilities (sh.m)</t>
  </si>
  <si>
    <t>Total Liabilities (sh.m)</t>
  </si>
  <si>
    <t>Liquidity</t>
  </si>
  <si>
    <t xml:space="preserve">Solvency </t>
  </si>
  <si>
    <t xml:space="preserve">Profitability </t>
  </si>
  <si>
    <t>Investor</t>
  </si>
  <si>
    <t xml:space="preserve">Cashflow </t>
  </si>
  <si>
    <t>Gross profit margin</t>
  </si>
  <si>
    <t>Net profit Margin</t>
  </si>
  <si>
    <t>Return on Investment</t>
  </si>
  <si>
    <t>Return on Equity</t>
  </si>
  <si>
    <t>Fixed Assets Turnover</t>
  </si>
  <si>
    <t>Total Assets turnover</t>
  </si>
  <si>
    <t>Statement of financial position as at…</t>
  </si>
  <si>
    <t>31 March</t>
  </si>
  <si>
    <t xml:space="preserve">Common Size Statement of profit or loss </t>
  </si>
  <si>
    <t>(Vertical Analysis - Figures expressed as a % of Revenue)</t>
  </si>
  <si>
    <t xml:space="preserve">Common Size Statement of financial position </t>
  </si>
  <si>
    <t>(Vertical Analysis - Figures expressed as a percentage (%) of Total Assets)</t>
  </si>
  <si>
    <t>Common Size Statement of financial position</t>
  </si>
  <si>
    <t>(Horizontal Analysis - Figures expressed as a percentage % change of previous year's figure)</t>
  </si>
  <si>
    <t>CATEGORICAL ANALYSIS (Kenya Airways)</t>
  </si>
  <si>
    <t>Solvency</t>
  </si>
  <si>
    <t>Profitability</t>
  </si>
  <si>
    <t>Efficiency</t>
  </si>
  <si>
    <t>Cash flow</t>
  </si>
  <si>
    <t>CA</t>
  </si>
  <si>
    <t>DR</t>
  </si>
  <si>
    <t>NPM</t>
  </si>
  <si>
    <t>TA</t>
  </si>
  <si>
    <t>EPS</t>
  </si>
  <si>
    <t>CRA</t>
  </si>
  <si>
    <t>Measure the ability of the org. to meet its short term maturing obligations. Focus on current assets and current liabilities</t>
  </si>
  <si>
    <t xml:space="preserve">Measure the ability of the org. to meet all its obligations i.e. liabilities. Focus on liabilities, assets and capital (Except no. 3) </t>
  </si>
  <si>
    <t>Measure how profitable the org. is i.e.   analyzing profits in relation to sales and also assets and capital</t>
  </si>
  <si>
    <t>Measure how active or efficient the org. in generating revenue/sales with its assets, selling/buying/ receiving/paying</t>
  </si>
  <si>
    <t xml:space="preserve">These ratios measure both the value of an org. and how much return an investor expects from the org.  Aid in investing decisions </t>
  </si>
  <si>
    <t>The ratios measure the efficiency in which the org. is generating and using cash. Related with other F/S items</t>
  </si>
  <si>
    <t xml:space="preserve">Liquidity </t>
  </si>
  <si>
    <t xml:space="preserve">Efficiency </t>
  </si>
  <si>
    <t>CATEGORICAL RATIOS</t>
  </si>
  <si>
    <t>How many times the current assets  can pay current liabilities</t>
  </si>
  <si>
    <t>How many times the current assets (without inventory)  can pay current liabilities</t>
  </si>
  <si>
    <t>Measures the extent to which the available cash can pay current liabilities</t>
  </si>
  <si>
    <t>Major ratios in their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</si>
</sst>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_);\(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u/>
      <sz val="10"/>
      <color theme="1"/>
      <name val="Tahoma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Tahoma"/>
      <family val="2"/>
    </font>
    <font>
      <u val="doubleAccounting"/>
      <sz val="11"/>
      <color theme="1"/>
      <name val="Tahoma"/>
      <family val="2"/>
    </font>
    <font>
      <u val="double"/>
      <sz val="11"/>
      <color theme="1"/>
      <name val="Tahoma"/>
      <family val="2"/>
    </font>
    <font>
      <u val="singleAccounting"/>
      <sz val="11"/>
      <color theme="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medium">
        <color theme="9" tint="-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 style="thin">
        <color theme="9" tint="-0.24994659260841701"/>
      </right>
      <top/>
      <bottom style="hair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indexed="64"/>
      </left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hair">
        <color theme="9" tint="-0.24994659260841701"/>
      </top>
      <bottom/>
      <diagonal/>
    </border>
    <border>
      <left style="medium">
        <color indexed="64"/>
      </left>
      <right style="thin">
        <color theme="9" tint="-0.24994659260841701"/>
      </right>
      <top style="hair">
        <color theme="9" tint="-0.24994659260841701"/>
      </top>
      <bottom/>
      <diagonal/>
    </border>
    <border>
      <left style="medium">
        <color theme="9" tint="-0.24994659260841701"/>
      </left>
      <right/>
      <top style="hair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 style="thin">
        <color theme="9" tint="-0.24994659260841701"/>
      </right>
      <top style="hair">
        <color theme="9" tint="-0.24994659260841701"/>
      </top>
      <bottom style="medium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hair">
        <color theme="9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9" tint="-0.24994659260841701"/>
      </right>
      <top style="medium">
        <color indexed="64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 style="medium">
        <color indexed="64"/>
      </left>
      <right style="thin">
        <color theme="9" tint="-0.24994659260841701"/>
      </right>
      <top/>
      <bottom/>
      <diagonal/>
    </border>
    <border>
      <left style="medium">
        <color indexed="64"/>
      </left>
      <right style="thin">
        <color theme="9" tint="-0.2499465926084170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indexed="64"/>
      </left>
      <right/>
      <top style="hair">
        <color theme="9" tint="-0.24994659260841701"/>
      </top>
      <bottom/>
      <diagonal/>
    </border>
    <border>
      <left style="medium">
        <color indexed="64"/>
      </left>
      <right/>
      <top style="hair">
        <color theme="9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 tint="-0.24994659260841701"/>
      </right>
      <top style="medium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hair">
        <color theme="9" tint="-0.24994659260841701"/>
      </bottom>
      <diagonal/>
    </border>
    <border>
      <left style="medium">
        <color indexed="64"/>
      </left>
      <right style="thin">
        <color theme="9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medium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indexed="64"/>
      </bottom>
      <diagonal/>
    </border>
    <border>
      <left style="thin">
        <color theme="9" tint="-0.24994659260841701"/>
      </left>
      <right/>
      <top style="medium">
        <color indexed="64"/>
      </top>
      <bottom style="hair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indexed="64"/>
      </right>
      <top style="hair">
        <color theme="9" tint="-0.24994659260841701"/>
      </top>
      <bottom/>
      <diagonal/>
    </border>
    <border>
      <left style="medium">
        <color theme="9" tint="-0.24994659260841701"/>
      </left>
      <right style="medium">
        <color indexed="64"/>
      </right>
      <top/>
      <bottom/>
      <diagonal/>
    </border>
    <border>
      <left style="medium">
        <color theme="9" tint="-0.24994659260841701"/>
      </left>
      <right style="medium">
        <color indexed="64"/>
      </right>
      <top/>
      <bottom style="hair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9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28" xfId="0" applyFont="1" applyBorder="1" applyAlignment="1">
      <alignment horizontal="left"/>
    </xf>
    <xf numFmtId="0" fontId="3" fillId="0" borderId="15" xfId="0" applyFont="1" applyBorder="1"/>
    <xf numFmtId="0" fontId="3" fillId="0" borderId="29" xfId="0" applyFont="1" applyBorder="1"/>
    <xf numFmtId="0" fontId="4" fillId="0" borderId="0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3" xfId="0" applyFont="1" applyBorder="1"/>
    <xf numFmtId="0" fontId="3" fillId="0" borderId="27" xfId="0" applyFont="1" applyBorder="1"/>
    <xf numFmtId="0" fontId="3" fillId="0" borderId="33" xfId="0" applyFont="1" applyBorder="1"/>
    <xf numFmtId="0" fontId="3" fillId="0" borderId="34" xfId="0" applyFont="1" applyBorder="1"/>
    <xf numFmtId="0" fontId="4" fillId="0" borderId="36" xfId="0" applyFont="1" applyBorder="1"/>
    <xf numFmtId="0" fontId="4" fillId="0" borderId="1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40" xfId="0" applyFont="1" applyBorder="1"/>
    <xf numFmtId="0" fontId="3" fillId="0" borderId="31" xfId="0" applyFont="1" applyBorder="1"/>
    <xf numFmtId="0" fontId="0" fillId="0" borderId="41" xfId="0" applyBorder="1"/>
    <xf numFmtId="0" fontId="7" fillId="0" borderId="24" xfId="0" applyFont="1" applyBorder="1"/>
    <xf numFmtId="0" fontId="5" fillId="0" borderId="4" xfId="0" applyFont="1" applyBorder="1"/>
    <xf numFmtId="0" fontId="8" fillId="0" borderId="5" xfId="0" applyFont="1" applyBorder="1"/>
    <xf numFmtId="0" fontId="5" fillId="0" borderId="13" xfId="0" applyFont="1" applyBorder="1"/>
    <xf numFmtId="0" fontId="5" fillId="0" borderId="14" xfId="0" applyFont="1" applyBorder="1"/>
    <xf numFmtId="0" fontId="7" fillId="0" borderId="25" xfId="0" applyFont="1" applyBorder="1"/>
    <xf numFmtId="0" fontId="5" fillId="0" borderId="15" xfId="0" applyFont="1" applyBorder="1"/>
    <xf numFmtId="0" fontId="5" fillId="0" borderId="29" xfId="0" applyFont="1" applyBorder="1"/>
    <xf numFmtId="0" fontId="7" fillId="0" borderId="26" xfId="0" applyFont="1" applyBorder="1"/>
    <xf numFmtId="0" fontId="5" fillId="0" borderId="7" xfId="0" applyFont="1" applyBorder="1"/>
    <xf numFmtId="0" fontId="8" fillId="0" borderId="8" xfId="0" applyFont="1" applyBorder="1"/>
    <xf numFmtId="0" fontId="5" fillId="0" borderId="8" xfId="0" applyFont="1" applyBorder="1"/>
    <xf numFmtId="0" fontId="3" fillId="0" borderId="36" xfId="0" applyFont="1" applyBorder="1" applyAlignment="1">
      <alignment vertical="center"/>
    </xf>
    <xf numFmtId="0" fontId="3" fillId="0" borderId="39" xfId="0" applyFont="1" applyBorder="1"/>
    <xf numFmtId="0" fontId="3" fillId="0" borderId="38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4" xfId="0" applyFont="1" applyBorder="1"/>
    <xf numFmtId="0" fontId="6" fillId="0" borderId="19" xfId="0" applyFont="1" applyBorder="1"/>
    <xf numFmtId="0" fontId="9" fillId="0" borderId="26" xfId="0" applyFont="1" applyBorder="1"/>
    <xf numFmtId="0" fontId="9" fillId="0" borderId="24" xfId="0" applyFont="1" applyBorder="1"/>
    <xf numFmtId="0" fontId="5" fillId="0" borderId="35" xfId="0" applyFont="1" applyBorder="1"/>
    <xf numFmtId="0" fontId="9" fillId="0" borderId="25" xfId="0" applyFont="1" applyBorder="1"/>
    <xf numFmtId="0" fontId="9" fillId="0" borderId="43" xfId="0" applyFont="1" applyFill="1" applyBorder="1" applyAlignment="1">
      <alignment horizontal="left" vertical="center" wrapText="1" indent="1"/>
    </xf>
    <xf numFmtId="0" fontId="3" fillId="0" borderId="25" xfId="0" applyFont="1" applyBorder="1"/>
    <xf numFmtId="0" fontId="9" fillId="0" borderId="24" xfId="0" applyFont="1" applyBorder="1" applyAlignment="1">
      <alignment vertical="center"/>
    </xf>
    <xf numFmtId="0" fontId="8" fillId="0" borderId="8" xfId="0" applyFont="1" applyBorder="1" applyAlignment="1">
      <alignment horizontal="left"/>
    </xf>
    <xf numFmtId="0" fontId="8" fillId="0" borderId="10" xfId="0" applyFont="1" applyBorder="1"/>
    <xf numFmtId="0" fontId="5" fillId="0" borderId="21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38" xfId="0" applyFont="1" applyBorder="1"/>
    <xf numFmtId="0" fontId="5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5" fillId="0" borderId="39" xfId="0" applyFont="1" applyBorder="1"/>
    <xf numFmtId="0" fontId="5" fillId="0" borderId="40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34" xfId="0" applyFont="1" applyBorder="1"/>
    <xf numFmtId="0" fontId="5" fillId="0" borderId="8" xfId="0" applyFont="1" applyBorder="1" applyAlignment="1">
      <alignment horizontal="left" wrapText="1"/>
    </xf>
    <xf numFmtId="0" fontId="8" fillId="0" borderId="14" xfId="0" applyFont="1" applyBorder="1"/>
    <xf numFmtId="0" fontId="4" fillId="0" borderId="1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9" fillId="0" borderId="24" xfId="0" applyFont="1" applyFill="1" applyBorder="1"/>
    <xf numFmtId="165" fontId="3" fillId="0" borderId="0" xfId="1" applyNumberFormat="1" applyFont="1"/>
    <xf numFmtId="0" fontId="4" fillId="0" borderId="0" xfId="0" applyFont="1"/>
    <xf numFmtId="165" fontId="3" fillId="0" borderId="45" xfId="1" applyNumberFormat="1" applyFont="1" applyBorder="1"/>
    <xf numFmtId="165" fontId="3" fillId="0" borderId="46" xfId="1" applyNumberFormat="1" applyFont="1" applyBorder="1"/>
    <xf numFmtId="165" fontId="3" fillId="0" borderId="47" xfId="1" applyNumberFormat="1" applyFont="1" applyBorder="1"/>
    <xf numFmtId="165" fontId="3" fillId="0" borderId="48" xfId="1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36" xfId="0" applyFont="1" applyBorder="1" applyAlignment="1">
      <alignment horizontal="left"/>
    </xf>
    <xf numFmtId="0" fontId="3" fillId="0" borderId="39" xfId="0" applyFont="1" applyBorder="1" applyAlignment="1">
      <alignment vertical="center"/>
    </xf>
    <xf numFmtId="0" fontId="6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0" fillId="0" borderId="0" xfId="1" applyFont="1"/>
    <xf numFmtId="0" fontId="8" fillId="0" borderId="38" xfId="0" applyFont="1" applyBorder="1"/>
    <xf numFmtId="39" fontId="3" fillId="0" borderId="47" xfId="1" applyNumberFormat="1" applyFont="1" applyBorder="1"/>
    <xf numFmtId="39" fontId="3" fillId="0" borderId="46" xfId="1" applyNumberFormat="1" applyFont="1" applyBorder="1"/>
    <xf numFmtId="39" fontId="3" fillId="0" borderId="48" xfId="1" applyNumberFormat="1" applyFont="1" applyBorder="1"/>
    <xf numFmtId="39" fontId="3" fillId="0" borderId="45" xfId="1" applyNumberFormat="1" applyFont="1" applyBorder="1"/>
    <xf numFmtId="164" fontId="3" fillId="0" borderId="0" xfId="1" applyFont="1"/>
    <xf numFmtId="164" fontId="3" fillId="0" borderId="46" xfId="1" applyFont="1" applyBorder="1"/>
    <xf numFmtId="164" fontId="3" fillId="0" borderId="48" xfId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5" fontId="5" fillId="0" borderId="0" xfId="1" applyNumberFormat="1" applyFont="1"/>
    <xf numFmtId="10" fontId="3" fillId="0" borderId="0" xfId="2" applyNumberFormat="1" applyFont="1"/>
    <xf numFmtId="164" fontId="3" fillId="0" borderId="0" xfId="0" applyNumberFormat="1" applyFont="1"/>
    <xf numFmtId="0" fontId="10" fillId="0" borderId="0" xfId="3"/>
    <xf numFmtId="0" fontId="3" fillId="0" borderId="26" xfId="0" applyFont="1" applyBorder="1"/>
    <xf numFmtId="165" fontId="11" fillId="0" borderId="2" xfId="1" applyNumberFormat="1" applyFont="1" applyBorder="1"/>
    <xf numFmtId="165" fontId="11" fillId="0" borderId="0" xfId="1" applyNumberFormat="1" applyFont="1" applyBorder="1"/>
    <xf numFmtId="165" fontId="11" fillId="0" borderId="24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24" xfId="1" applyNumberFormat="1" applyFont="1" applyBorder="1"/>
    <xf numFmtId="164" fontId="12" fillId="0" borderId="2" xfId="1" applyFont="1" applyBorder="1"/>
    <xf numFmtId="164" fontId="12" fillId="0" borderId="0" xfId="1" applyFont="1" applyBorder="1"/>
    <xf numFmtId="164" fontId="12" fillId="0" borderId="24" xfId="1" applyFont="1" applyBorder="1"/>
    <xf numFmtId="0" fontId="3" fillId="0" borderId="24" xfId="0" applyFont="1" applyBorder="1"/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3" fillId="0" borderId="2" xfId="2" applyNumberFormat="1" applyFont="1" applyBorder="1"/>
    <xf numFmtId="10" fontId="13" fillId="0" borderId="0" xfId="2" applyNumberFormat="1" applyFont="1" applyBorder="1"/>
    <xf numFmtId="10" fontId="13" fillId="0" borderId="24" xfId="2" applyNumberFormat="1" applyFont="1" applyBorder="1"/>
    <xf numFmtId="165" fontId="14" fillId="0" borderId="2" xfId="1" applyNumberFormat="1" applyFont="1" applyBorder="1"/>
    <xf numFmtId="165" fontId="14" fillId="0" borderId="0" xfId="1" applyNumberFormat="1" applyFont="1" applyBorder="1"/>
    <xf numFmtId="165" fontId="14" fillId="0" borderId="24" xfId="1" applyNumberFormat="1" applyFont="1" applyBorder="1"/>
    <xf numFmtId="164" fontId="3" fillId="0" borderId="2" xfId="1" applyFont="1" applyBorder="1"/>
    <xf numFmtId="164" fontId="3" fillId="0" borderId="0" xfId="1" applyFont="1" applyBorder="1"/>
    <xf numFmtId="164" fontId="3" fillId="0" borderId="24" xfId="1" applyFont="1" applyBorder="1"/>
    <xf numFmtId="0" fontId="4" fillId="0" borderId="1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12" fillId="0" borderId="2" xfId="0" applyNumberFormat="1" applyFont="1" applyBorder="1"/>
    <xf numFmtId="164" fontId="12" fillId="0" borderId="0" xfId="0" applyNumberFormat="1" applyFont="1" applyBorder="1"/>
    <xf numFmtId="164" fontId="12" fillId="0" borderId="24" xfId="0" applyNumberFormat="1" applyFont="1" applyBorder="1"/>
    <xf numFmtId="0" fontId="11" fillId="0" borderId="2" xfId="0" applyFont="1" applyBorder="1"/>
    <xf numFmtId="0" fontId="11" fillId="0" borderId="0" xfId="0" applyFont="1" applyBorder="1"/>
    <xf numFmtId="0" fontId="11" fillId="0" borderId="24" xfId="0" applyFont="1" applyBorder="1"/>
    <xf numFmtId="165" fontId="11" fillId="0" borderId="19" xfId="1" applyNumberFormat="1" applyFont="1" applyBorder="1"/>
    <xf numFmtId="165" fontId="11" fillId="0" borderId="38" xfId="1" applyNumberFormat="1" applyFont="1" applyBorder="1"/>
    <xf numFmtId="165" fontId="11" fillId="0" borderId="26" xfId="1" applyNumberFormat="1" applyFont="1" applyBorder="1"/>
    <xf numFmtId="164" fontId="3" fillId="0" borderId="39" xfId="1" applyFont="1" applyBorder="1"/>
    <xf numFmtId="164" fontId="3" fillId="0" borderId="40" xfId="1" applyFont="1" applyBorder="1"/>
    <xf numFmtId="164" fontId="3" fillId="0" borderId="25" xfId="1" applyFont="1" applyBorder="1"/>
    <xf numFmtId="164" fontId="14" fillId="0" borderId="19" xfId="0" applyNumberFormat="1" applyFont="1" applyBorder="1"/>
    <xf numFmtId="164" fontId="14" fillId="0" borderId="38" xfId="0" applyNumberFormat="1" applyFont="1" applyBorder="1"/>
    <xf numFmtId="164" fontId="14" fillId="0" borderId="26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24" xfId="0" applyNumberFormat="1" applyFont="1" applyBorder="1"/>
    <xf numFmtId="165" fontId="14" fillId="0" borderId="19" xfId="0" applyNumberFormat="1" applyFont="1" applyBorder="1"/>
    <xf numFmtId="165" fontId="14" fillId="0" borderId="38" xfId="0" applyNumberFormat="1" applyFont="1" applyBorder="1"/>
    <xf numFmtId="165" fontId="14" fillId="0" borderId="26" xfId="0" applyNumberFormat="1" applyFont="1" applyBorder="1"/>
    <xf numFmtId="10" fontId="12" fillId="0" borderId="2" xfId="2" applyNumberFormat="1" applyFont="1" applyBorder="1"/>
    <xf numFmtId="10" fontId="12" fillId="0" borderId="0" xfId="2" applyNumberFormat="1" applyFont="1" applyBorder="1"/>
    <xf numFmtId="10" fontId="12" fillId="0" borderId="24" xfId="2" applyNumberFormat="1" applyFont="1" applyBorder="1"/>
    <xf numFmtId="0" fontId="4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49" xfId="1" applyNumberFormat="1" applyFont="1" applyBorder="1"/>
    <xf numFmtId="165" fontId="3" fillId="0" borderId="50" xfId="1" applyNumberFormat="1" applyFont="1" applyBorder="1"/>
    <xf numFmtId="164" fontId="3" fillId="0" borderId="40" xfId="1" applyNumberFormat="1" applyFont="1" applyBorder="1"/>
    <xf numFmtId="165" fontId="3" fillId="0" borderId="38" xfId="1" applyNumberFormat="1" applyFont="1" applyBorder="1"/>
    <xf numFmtId="165" fontId="3" fillId="0" borderId="51" xfId="1" applyNumberFormat="1" applyFont="1" applyBorder="1"/>
    <xf numFmtId="0" fontId="4" fillId="0" borderId="39" xfId="0" applyFont="1" applyBorder="1"/>
    <xf numFmtId="165" fontId="3" fillId="0" borderId="52" xfId="1" applyNumberFormat="1" applyFont="1" applyBorder="1"/>
    <xf numFmtId="165" fontId="3" fillId="0" borderId="53" xfId="1" applyNumberFormat="1" applyFont="1" applyBorder="1"/>
    <xf numFmtId="165" fontId="3" fillId="0" borderId="26" xfId="1" applyNumberFormat="1" applyFont="1" applyBorder="1"/>
    <xf numFmtId="0" fontId="0" fillId="0" borderId="38" xfId="0" applyBorder="1"/>
    <xf numFmtId="0" fontId="0" fillId="0" borderId="0" xfId="0" applyBorder="1"/>
    <xf numFmtId="164" fontId="3" fillId="0" borderId="49" xfId="1" applyFont="1" applyBorder="1"/>
    <xf numFmtId="164" fontId="3" fillId="0" borderId="50" xfId="1" applyFont="1" applyBorder="1"/>
    <xf numFmtId="0" fontId="0" fillId="0" borderId="39" xfId="0" applyBorder="1"/>
    <xf numFmtId="0" fontId="0" fillId="0" borderId="40" xfId="0" applyBorder="1"/>
    <xf numFmtId="2" fontId="3" fillId="0" borderId="0" xfId="1" applyNumberFormat="1" applyFont="1" applyBorder="1"/>
    <xf numFmtId="2" fontId="3" fillId="0" borderId="24" xfId="1" applyNumberFormat="1" applyFont="1" applyBorder="1"/>
    <xf numFmtId="39" fontId="3" fillId="0" borderId="49" xfId="1" applyNumberFormat="1" applyFont="1" applyBorder="1"/>
    <xf numFmtId="39" fontId="3" fillId="0" borderId="0" xfId="1" applyNumberFormat="1" applyFont="1" applyBorder="1"/>
    <xf numFmtId="39" fontId="3" fillId="0" borderId="24" xfId="1" applyNumberFormat="1" applyFont="1" applyBorder="1"/>
    <xf numFmtId="39" fontId="3" fillId="0" borderId="54" xfId="1" applyNumberFormat="1" applyFont="1" applyBorder="1"/>
    <xf numFmtId="39" fontId="3" fillId="0" borderId="50" xfId="1" applyNumberFormat="1" applyFont="1" applyBorder="1"/>
    <xf numFmtId="39" fontId="3" fillId="0" borderId="51" xfId="1" applyNumberFormat="1" applyFont="1" applyBorder="1"/>
    <xf numFmtId="0" fontId="0" fillId="0" borderId="2" xfId="0" applyBorder="1"/>
    <xf numFmtId="164" fontId="0" fillId="0" borderId="38" xfId="1" applyFont="1" applyBorder="1"/>
    <xf numFmtId="164" fontId="0" fillId="0" borderId="0" xfId="1" applyFont="1" applyBorder="1"/>
    <xf numFmtId="2" fontId="3" fillId="0" borderId="0" xfId="0" applyNumberFormat="1" applyFont="1"/>
    <xf numFmtId="0" fontId="0" fillId="0" borderId="0" xfId="0" applyFill="1" applyBorder="1" applyAlignment="1"/>
    <xf numFmtId="0" fontId="0" fillId="0" borderId="40" xfId="0" applyFill="1" applyBorder="1" applyAlignment="1"/>
    <xf numFmtId="0" fontId="15" fillId="0" borderId="55" xfId="0" applyFont="1" applyFill="1" applyBorder="1" applyAlignment="1">
      <alignment horizontal="center"/>
    </xf>
    <xf numFmtId="166" fontId="0" fillId="0" borderId="0" xfId="0" applyNumberFormat="1" applyFill="1" applyBorder="1" applyAlignment="1"/>
    <xf numFmtId="166" fontId="0" fillId="0" borderId="40" xfId="0" applyNumberFormat="1" applyFill="1" applyBorder="1" applyAlignment="1"/>
    <xf numFmtId="0" fontId="15" fillId="0" borderId="0" xfId="0" applyFont="1" applyFill="1" applyBorder="1" applyAlignment="1"/>
    <xf numFmtId="0" fontId="15" fillId="0" borderId="40" xfId="0" applyFont="1" applyFill="1" applyBorder="1" applyAlignment="1"/>
    <xf numFmtId="0" fontId="3" fillId="0" borderId="24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5" fillId="2" borderId="2" xfId="0" applyFont="1" applyFill="1" applyBorder="1"/>
    <xf numFmtId="0" fontId="5" fillId="2" borderId="19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9" xfId="0" applyFont="1" applyFill="1" applyBorder="1"/>
    <xf numFmtId="0" fontId="3" fillId="2" borderId="19" xfId="0" applyFont="1" applyFill="1" applyBorder="1"/>
    <xf numFmtId="0" fontId="3" fillId="2" borderId="39" xfId="0" applyFont="1" applyFill="1" applyBorder="1"/>
    <xf numFmtId="0" fontId="4" fillId="3" borderId="36" xfId="0" applyFont="1" applyFill="1" applyBorder="1"/>
    <xf numFmtId="0" fontId="3" fillId="3" borderId="0" xfId="0" applyFont="1" applyFill="1"/>
    <xf numFmtId="0" fontId="3" fillId="3" borderId="6" xfId="0" applyFont="1" applyFill="1" applyBorder="1"/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4" borderId="0" xfId="0" applyFont="1" applyFill="1" applyBorder="1"/>
    <xf numFmtId="16" fontId="3" fillId="0" borderId="36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" fontId="4" fillId="0" borderId="36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36" xfId="1" applyNumberFormat="1" applyFont="1" applyBorder="1" applyAlignment="1">
      <alignment horizontal="center"/>
    </xf>
    <xf numFmtId="49" fontId="4" fillId="0" borderId="44" xfId="1" applyNumberFormat="1" applyFont="1" applyBorder="1" applyAlignment="1">
      <alignment horizontal="center"/>
    </xf>
    <xf numFmtId="49" fontId="4" fillId="0" borderId="41" xfId="1" applyNumberFormat="1" applyFont="1" applyBorder="1" applyAlignment="1">
      <alignment horizontal="center"/>
    </xf>
    <xf numFmtId="0" fontId="3" fillId="3" borderId="60" xfId="0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8" xfId="0" applyFont="1" applyFill="1" applyBorder="1" applyAlignment="1">
      <alignment horizontal="center" wrapText="1"/>
    </xf>
    <xf numFmtId="0" fontId="3" fillId="3" borderId="59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Incomes and 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'Absolute Analysis'!$A$6</c:f>
              <c:strCache>
                <c:ptCount val="1"/>
                <c:pt idx="0">
                  <c:v>Revenue (sh.m)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'Absolute Analysis'!$B$4:$J$5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Analysis'!$B$6:$J$6</c:f>
              <c:numCache>
                <c:formatCode>_(* #,##0_);_(* \(#,##0\);_(* "-"??_);_(@_)</c:formatCode>
                <c:ptCount val="9"/>
                <c:pt idx="0">
                  <c:v>85836</c:v>
                </c:pt>
                <c:pt idx="1">
                  <c:v>107897</c:v>
                </c:pt>
                <c:pt idx="2">
                  <c:v>98860</c:v>
                </c:pt>
                <c:pt idx="3">
                  <c:v>106009</c:v>
                </c:pt>
                <c:pt idx="4">
                  <c:v>110161</c:v>
                </c:pt>
                <c:pt idx="5">
                  <c:v>110807</c:v>
                </c:pt>
                <c:pt idx="6">
                  <c:v>105082</c:v>
                </c:pt>
                <c:pt idx="7">
                  <c:v>114185</c:v>
                </c:pt>
                <c:pt idx="8">
                  <c:v>127678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C-4DA1-B0F8-929E41986B5B}"/>
            </c:ext>
          </c:extLst>
        </c:ser>
        <c:ser>
          <c:idx val="1"/>
          <c:order val="1"/>
          <c:tx>
            <c:strRef>
              <c:f>'Absolute Analysis'!$A$7</c:f>
              <c:strCache>
                <c:ptCount val="1"/>
                <c:pt idx="0">
                  <c:v>Total Income (sh.m)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'Absolute Analysis'!$B$4:$J$5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Analysis'!$B$7:$J$7</c:f>
              <c:numCache>
                <c:formatCode>_(* #,##0_);_(* \(#,##0\);_(* "-"??_);_(@_)</c:formatCode>
                <c:ptCount val="9"/>
                <c:pt idx="0">
                  <c:v>86590</c:v>
                </c:pt>
                <c:pt idx="1">
                  <c:v>111138</c:v>
                </c:pt>
                <c:pt idx="2">
                  <c:v>100883</c:v>
                </c:pt>
                <c:pt idx="3">
                  <c:v>107804</c:v>
                </c:pt>
                <c:pt idx="4">
                  <c:v>110314</c:v>
                </c:pt>
                <c:pt idx="5">
                  <c:v>118780</c:v>
                </c:pt>
                <c:pt idx="6">
                  <c:v>106651</c:v>
                </c:pt>
                <c:pt idx="7">
                  <c:v>114230</c:v>
                </c:pt>
                <c:pt idx="8">
                  <c:v>128347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C-4DA1-B0F8-929E41986B5B}"/>
            </c:ext>
          </c:extLst>
        </c:ser>
        <c:ser>
          <c:idx val="2"/>
          <c:order val="2"/>
          <c:tx>
            <c:strRef>
              <c:f>'Absolute Analysis'!$A$8</c:f>
              <c:strCache>
                <c:ptCount val="1"/>
                <c:pt idx="0">
                  <c:v>Profit after tax (sh.m)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'Absolute Analysis'!$B$4:$J$5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Analysis'!$B$8:$J$8</c:f>
              <c:numCache>
                <c:formatCode>_(* #,##0_);_(* \(#,##0\);_(* "-"??_);_(@_)</c:formatCode>
                <c:ptCount val="9"/>
                <c:pt idx="0">
                  <c:v>3538</c:v>
                </c:pt>
                <c:pt idx="1">
                  <c:v>1660</c:v>
                </c:pt>
                <c:pt idx="2">
                  <c:v>-7864</c:v>
                </c:pt>
                <c:pt idx="3">
                  <c:v>-3382</c:v>
                </c:pt>
                <c:pt idx="4">
                  <c:v>-25743</c:v>
                </c:pt>
                <c:pt idx="5">
                  <c:v>-26225</c:v>
                </c:pt>
                <c:pt idx="6">
                  <c:v>-10207</c:v>
                </c:pt>
                <c:pt idx="7">
                  <c:v>-7558</c:v>
                </c:pt>
                <c:pt idx="8">
                  <c:v>-12985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C-4DA1-B0F8-929E4198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324464"/>
        <c:axId val="1970338512"/>
      </c:barChart>
      <c:catAx>
        <c:axId val="19583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38512"/>
        <c:crosses val="autoZero"/>
        <c:auto val="1"/>
        <c:lblAlgn val="ctr"/>
        <c:lblOffset val="100"/>
        <c:noMultiLvlLbl val="0"/>
      </c:catAx>
      <c:valAx>
        <c:axId val="197033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583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Key/Major</a:t>
            </a:r>
            <a:r>
              <a:rPr lang="en-US" baseline="0"/>
              <a:t> Costs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'Absolute Analysis'!$A$29</c:f>
              <c:strCache>
                <c:ptCount val="1"/>
                <c:pt idx="0">
                  <c:v>Direct costs (sh.m)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'Absolute Analysis'!$B$27:$J$28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Analysis'!$B$29:$J$29</c:f>
              <c:numCache>
                <c:formatCode>_(* #,##0_);_(* \(#,##0\);_(* "-"??_);_(@_)</c:formatCode>
                <c:ptCount val="9"/>
                <c:pt idx="0">
                  <c:v>53419</c:v>
                </c:pt>
                <c:pt idx="1">
                  <c:v>77217</c:v>
                </c:pt>
                <c:pt idx="2">
                  <c:v>77225</c:v>
                </c:pt>
                <c:pt idx="3">
                  <c:v>75268</c:v>
                </c:pt>
                <c:pt idx="4">
                  <c:v>76059</c:v>
                </c:pt>
                <c:pt idx="5">
                  <c:v>67861</c:v>
                </c:pt>
                <c:pt idx="6">
                  <c:v>65356</c:v>
                </c:pt>
                <c:pt idx="7">
                  <c:v>75030</c:v>
                </c:pt>
                <c:pt idx="8">
                  <c:v>80977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1-4D10-9E5B-C8F3BC325A2C}"/>
            </c:ext>
          </c:extLst>
        </c:ser>
        <c:ser>
          <c:idx val="1"/>
          <c:order val="1"/>
          <c:tx>
            <c:strRef>
              <c:f>'Absolute Analysis'!$A$30</c:f>
              <c:strCache>
                <c:ptCount val="1"/>
                <c:pt idx="0">
                  <c:v>Fleet ownership costs (sh.m)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'Absolute Analysis'!$B$27:$J$28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Analysis'!$B$30:$J$30</c:f>
              <c:numCache>
                <c:formatCode>_(* #,##0_);_(* \(#,##0\);_(* "-"??_);_(@_)</c:formatCode>
                <c:ptCount val="9"/>
                <c:pt idx="0">
                  <c:v>9622</c:v>
                </c:pt>
                <c:pt idx="1">
                  <c:v>9970</c:v>
                </c:pt>
                <c:pt idx="2">
                  <c:v>11178</c:v>
                </c:pt>
                <c:pt idx="3">
                  <c:v>12490</c:v>
                </c:pt>
                <c:pt idx="4">
                  <c:v>25932</c:v>
                </c:pt>
                <c:pt idx="5">
                  <c:v>29578</c:v>
                </c:pt>
                <c:pt idx="6">
                  <c:v>15524</c:v>
                </c:pt>
                <c:pt idx="7">
                  <c:v>18929</c:v>
                </c:pt>
                <c:pt idx="8">
                  <c:v>25343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1-4D10-9E5B-C8F3BC325A2C}"/>
            </c:ext>
          </c:extLst>
        </c:ser>
        <c:ser>
          <c:idx val="2"/>
          <c:order val="2"/>
          <c:tx>
            <c:strRef>
              <c:f>'Absolute Analysis'!$A$31</c:f>
              <c:strCache>
                <c:ptCount val="1"/>
                <c:pt idx="0">
                  <c:v>Overheads (sh.m)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'Absolute Analysis'!$B$27:$J$28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Analysis'!$B$31:$J$31</c:f>
              <c:numCache>
                <c:formatCode>_(* #,##0_);_(* \(#,##0\);_(* "-"??_);_(@_)</c:formatCode>
                <c:ptCount val="9"/>
                <c:pt idx="0">
                  <c:v>16980</c:v>
                </c:pt>
                <c:pt idx="1">
                  <c:v>19404</c:v>
                </c:pt>
                <c:pt idx="2">
                  <c:v>18643</c:v>
                </c:pt>
                <c:pt idx="3">
                  <c:v>20972</c:v>
                </c:pt>
                <c:pt idx="4">
                  <c:v>24503</c:v>
                </c:pt>
                <c:pt idx="5">
                  <c:v>22812</c:v>
                </c:pt>
                <c:pt idx="6">
                  <c:v>24500</c:v>
                </c:pt>
                <c:pt idx="7">
                  <c:v>20909</c:v>
                </c:pt>
                <c:pt idx="8">
                  <c:v>22850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1-4D10-9E5B-C8F3BC325A2C}"/>
            </c:ext>
          </c:extLst>
        </c:ser>
        <c:ser>
          <c:idx val="3"/>
          <c:order val="3"/>
          <c:tx>
            <c:strRef>
              <c:f>'Absolute Analysis'!$A$32</c:f>
              <c:strCache>
                <c:ptCount val="1"/>
                <c:pt idx="0">
                  <c:v>Total Expenses (sh.m)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'Absolute Analysis'!$B$27:$J$28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Analysis'!$B$32:$J$32</c:f>
              <c:numCache>
                <c:formatCode>_(* #,##0_);_(* \(#,##0\);_(* "-"??_);_(@_)</c:formatCode>
                <c:ptCount val="9"/>
                <c:pt idx="0">
                  <c:v>81588</c:v>
                </c:pt>
                <c:pt idx="1">
                  <c:v>108992</c:v>
                </c:pt>
                <c:pt idx="2">
                  <c:v>111709</c:v>
                </c:pt>
                <c:pt idx="3">
                  <c:v>112665</c:v>
                </c:pt>
                <c:pt idx="4">
                  <c:v>140026</c:v>
                </c:pt>
                <c:pt idx="5">
                  <c:v>144879</c:v>
                </c:pt>
                <c:pt idx="6">
                  <c:v>116853</c:v>
                </c:pt>
                <c:pt idx="7">
                  <c:v>121818</c:v>
                </c:pt>
                <c:pt idx="8">
                  <c:v>141322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1-4D10-9E5B-C8F3BC32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0081472"/>
        <c:axId val="1970334352"/>
      </c:barChart>
      <c:catAx>
        <c:axId val="19600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34352"/>
        <c:crosses val="autoZero"/>
        <c:auto val="1"/>
        <c:lblAlgn val="ctr"/>
        <c:lblOffset val="100"/>
        <c:noMultiLvlLbl val="0"/>
      </c:catAx>
      <c:valAx>
        <c:axId val="19703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6008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'Absolute Analysis'!$A$52</c:f>
              <c:strCache>
                <c:ptCount val="1"/>
                <c:pt idx="0">
                  <c:v>Property, plant and equipment (sh.m)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'Absolute Analysis'!$B$50:$J$51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Analysis'!$B$52:$J$52</c:f>
              <c:numCache>
                <c:formatCode>_(* #,##0_);_(* \(#,##0\);_(* "-"??_);_(@_)</c:formatCode>
                <c:ptCount val="9"/>
                <c:pt idx="0">
                  <c:v>50794</c:v>
                </c:pt>
                <c:pt idx="1">
                  <c:v>49373</c:v>
                </c:pt>
                <c:pt idx="2">
                  <c:v>71502</c:v>
                </c:pt>
                <c:pt idx="3">
                  <c:v>88389</c:v>
                </c:pt>
                <c:pt idx="4">
                  <c:v>125422</c:v>
                </c:pt>
                <c:pt idx="5">
                  <c:v>120871</c:v>
                </c:pt>
                <c:pt idx="6">
                  <c:v>112054</c:v>
                </c:pt>
                <c:pt idx="7">
                  <c:v>99835</c:v>
                </c:pt>
                <c:pt idx="8">
                  <c:v>89357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567-840E-49D1EAAC874C}"/>
            </c:ext>
          </c:extLst>
        </c:ser>
        <c:ser>
          <c:idx val="1"/>
          <c:order val="1"/>
          <c:tx>
            <c:strRef>
              <c:f>'Absolute Analysis'!$A$53</c:f>
              <c:strCache>
                <c:ptCount val="1"/>
                <c:pt idx="0">
                  <c:v>Non Current Assets (sh.m)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'Absolute Analysis'!$B$50:$J$51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Analysis'!$B$53:$J$53</c:f>
              <c:numCache>
                <c:formatCode>_(* #,##0_);_(* \(#,##0\);_(* "-"??_);_(@_)</c:formatCode>
                <c:ptCount val="9"/>
                <c:pt idx="0">
                  <c:v>55095</c:v>
                </c:pt>
                <c:pt idx="1">
                  <c:v>55599</c:v>
                </c:pt>
                <c:pt idx="2">
                  <c:v>94088</c:v>
                </c:pt>
                <c:pt idx="3">
                  <c:v>119021</c:v>
                </c:pt>
                <c:pt idx="4">
                  <c:v>141011</c:v>
                </c:pt>
                <c:pt idx="5">
                  <c:v>125975</c:v>
                </c:pt>
                <c:pt idx="6">
                  <c:v>119397</c:v>
                </c:pt>
                <c:pt idx="7">
                  <c:v>108658</c:v>
                </c:pt>
                <c:pt idx="8">
                  <c:v>170013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567-840E-49D1EAAC874C}"/>
            </c:ext>
          </c:extLst>
        </c:ser>
        <c:ser>
          <c:idx val="2"/>
          <c:order val="2"/>
          <c:tx>
            <c:strRef>
              <c:f>'Absolute Analysis'!$A$54</c:f>
              <c:strCache>
                <c:ptCount val="1"/>
                <c:pt idx="0">
                  <c:v>Current Assets (sh.m)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'Absolute Analysis'!$B$50:$J$51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Analysis'!$B$54:$J$54</c:f>
              <c:numCache>
                <c:formatCode>_(* #,##0_);_(* \(#,##0\);_(* "-"??_);_(@_)</c:formatCode>
                <c:ptCount val="9"/>
                <c:pt idx="0">
                  <c:v>23617</c:v>
                </c:pt>
                <c:pt idx="1">
                  <c:v>21833</c:v>
                </c:pt>
                <c:pt idx="2">
                  <c:v>28608</c:v>
                </c:pt>
                <c:pt idx="3">
                  <c:v>29636</c:v>
                </c:pt>
                <c:pt idx="4">
                  <c:v>21205</c:v>
                </c:pt>
                <c:pt idx="5">
                  <c:v>23051</c:v>
                </c:pt>
                <c:pt idx="6">
                  <c:v>25632</c:v>
                </c:pt>
                <c:pt idx="7">
                  <c:v>27976</c:v>
                </c:pt>
                <c:pt idx="8">
                  <c:v>25660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9-4567-840E-49D1EAAC874C}"/>
            </c:ext>
          </c:extLst>
        </c:ser>
        <c:ser>
          <c:idx val="3"/>
          <c:order val="3"/>
          <c:tx>
            <c:strRef>
              <c:f>'Absolute Analysis'!$A$55</c:f>
              <c:strCache>
                <c:ptCount val="1"/>
                <c:pt idx="0">
                  <c:v>Total Assets (sh.m)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'Absolute Analysis'!$B$50:$J$51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Analysis'!$B$55:$J$55</c:f>
              <c:numCache>
                <c:formatCode>_(* #,##0_);_(* \(#,##0\);_(* "-"??_);_(@_)</c:formatCode>
                <c:ptCount val="9"/>
                <c:pt idx="0">
                  <c:v>78712</c:v>
                </c:pt>
                <c:pt idx="1">
                  <c:v>77432</c:v>
                </c:pt>
                <c:pt idx="2">
                  <c:v>122696</c:v>
                </c:pt>
                <c:pt idx="3">
                  <c:v>148657</c:v>
                </c:pt>
                <c:pt idx="4">
                  <c:v>182063</c:v>
                </c:pt>
                <c:pt idx="5">
                  <c:v>155685</c:v>
                </c:pt>
                <c:pt idx="6">
                  <c:v>146144</c:v>
                </c:pt>
                <c:pt idx="7">
                  <c:v>136634</c:v>
                </c:pt>
                <c:pt idx="8">
                  <c:v>195673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9-4567-840E-49D1EAAC8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0433344"/>
        <c:axId val="1970358896"/>
      </c:barChart>
      <c:catAx>
        <c:axId val="19704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58896"/>
        <c:crosses val="autoZero"/>
        <c:auto val="1"/>
        <c:lblAlgn val="ctr"/>
        <c:lblOffset val="100"/>
        <c:noMultiLvlLbl val="0"/>
      </c:catAx>
      <c:valAx>
        <c:axId val="19703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43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'Absolute Analysis'!$A$78</c:f>
              <c:strCache>
                <c:ptCount val="1"/>
                <c:pt idx="0">
                  <c:v>Equity for parent company (sh.m)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'Absolute Analysis'!$B$76:$J$77</c:f>
              <c:multiLvlStrCache>
                <c:ptCount val="9"/>
                <c:lvl>
                  <c:pt idx="0">
                    <c:v>sh.m</c:v>
                  </c:pt>
                  <c:pt idx="1">
                    <c:v>sh.m</c:v>
                  </c:pt>
                  <c:pt idx="2">
                    <c:v>sh.m</c:v>
                  </c:pt>
                  <c:pt idx="3">
                    <c:v>sh.m</c:v>
                  </c:pt>
                  <c:pt idx="4">
                    <c:v>sh.m</c:v>
                  </c:pt>
                  <c:pt idx="5">
                    <c:v>sh.m</c:v>
                  </c:pt>
                  <c:pt idx="6">
                    <c:v>sh.m</c:v>
                  </c:pt>
                  <c:pt idx="7">
                    <c:v>sh.m</c:v>
                  </c:pt>
                  <c:pt idx="8">
                    <c:v>sh.m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'Absolute Analysis'!$B$78:$J$78</c:f>
              <c:numCache>
                <c:formatCode>_(* #,##0_);_(* \(#,##0\);_(* "-"??_);_(@_)</c:formatCode>
                <c:ptCount val="9"/>
                <c:pt idx="0">
                  <c:v>23090</c:v>
                </c:pt>
                <c:pt idx="1">
                  <c:v>22962</c:v>
                </c:pt>
                <c:pt idx="2">
                  <c:v>31155</c:v>
                </c:pt>
                <c:pt idx="3">
                  <c:v>28186</c:v>
                </c:pt>
                <c:pt idx="4">
                  <c:v>-6009</c:v>
                </c:pt>
                <c:pt idx="5">
                  <c:v>-35718</c:v>
                </c:pt>
                <c:pt idx="6">
                  <c:v>-44964</c:v>
                </c:pt>
                <c:pt idx="7">
                  <c:v>-17946</c:v>
                </c:pt>
                <c:pt idx="8">
                  <c:v>-2538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7-4C7E-A091-8BB0B503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2936672"/>
        <c:axId val="1970363472"/>
      </c:barChart>
      <c:catAx>
        <c:axId val="18029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63472"/>
        <c:crosses val="autoZero"/>
        <c:auto val="1"/>
        <c:lblAlgn val="ctr"/>
        <c:lblOffset val="100"/>
        <c:noMultiLvlLbl val="0"/>
      </c:catAx>
      <c:valAx>
        <c:axId val="197036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80293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'Absolute Analysis'!$A$97</c:f>
              <c:strCache>
                <c:ptCount val="1"/>
                <c:pt idx="0">
                  <c:v>Non Current Liabilities (sh.m)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'Absolute Analysis'!$B$95:$J$96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Analysis'!$B$97:$J$97</c:f>
              <c:numCache>
                <c:formatCode>_(* #,##0_);_(* \(#,##0\);_(* "-"??_);_(@_)</c:formatCode>
                <c:ptCount val="9"/>
                <c:pt idx="0">
                  <c:v>33360</c:v>
                </c:pt>
                <c:pt idx="1">
                  <c:v>30653</c:v>
                </c:pt>
                <c:pt idx="2">
                  <c:v>40646</c:v>
                </c:pt>
                <c:pt idx="3">
                  <c:v>56672</c:v>
                </c:pt>
                <c:pt idx="4">
                  <c:v>106273</c:v>
                </c:pt>
                <c:pt idx="5">
                  <c:v>118410</c:v>
                </c:pt>
                <c:pt idx="6">
                  <c:v>119758</c:v>
                </c:pt>
                <c:pt idx="7">
                  <c:v>9611</c:v>
                </c:pt>
                <c:pt idx="8">
                  <c:v>145754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1-4E09-8431-92963B35B256}"/>
            </c:ext>
          </c:extLst>
        </c:ser>
        <c:ser>
          <c:idx val="1"/>
          <c:order val="1"/>
          <c:tx>
            <c:strRef>
              <c:f>'Absolute Analysis'!$A$98</c:f>
              <c:strCache>
                <c:ptCount val="1"/>
                <c:pt idx="0">
                  <c:v>Current Liabilities (sh.m)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'Absolute Analysis'!$B$95:$J$96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Analysis'!$B$98:$J$98</c:f>
              <c:numCache>
                <c:formatCode>_(* #,##0_);_(* \(#,##0\);_(* "-"??_);_(@_)</c:formatCode>
                <c:ptCount val="9"/>
                <c:pt idx="0">
                  <c:v>22209</c:v>
                </c:pt>
                <c:pt idx="1">
                  <c:v>23756</c:v>
                </c:pt>
                <c:pt idx="2">
                  <c:v>50841</c:v>
                </c:pt>
                <c:pt idx="3">
                  <c:v>63756</c:v>
                </c:pt>
                <c:pt idx="4">
                  <c:v>81753</c:v>
                </c:pt>
                <c:pt idx="5">
                  <c:v>72942</c:v>
                </c:pt>
                <c:pt idx="6">
                  <c:v>71301</c:v>
                </c:pt>
                <c:pt idx="7">
                  <c:v>129512</c:v>
                </c:pt>
                <c:pt idx="8">
                  <c:v>67815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1-4E09-8431-92963B35B256}"/>
            </c:ext>
          </c:extLst>
        </c:ser>
        <c:ser>
          <c:idx val="2"/>
          <c:order val="2"/>
          <c:tx>
            <c:strRef>
              <c:f>'Absolute Analysis'!$A$99</c:f>
              <c:strCache>
                <c:ptCount val="1"/>
                <c:pt idx="0">
                  <c:v>Total Liabilities (sh.m)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'Absolute Analysis'!$B$95:$J$96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'Absolute Analysis'!$B$99:$J$99</c:f>
              <c:numCache>
                <c:formatCode>_(* #,##0_);_(* \(#,##0\);_(* "-"??_);_(@_)</c:formatCode>
                <c:ptCount val="9"/>
                <c:pt idx="0">
                  <c:v>55569</c:v>
                </c:pt>
                <c:pt idx="1">
                  <c:v>54409</c:v>
                </c:pt>
                <c:pt idx="2">
                  <c:v>91487</c:v>
                </c:pt>
                <c:pt idx="3">
                  <c:v>120428</c:v>
                </c:pt>
                <c:pt idx="4">
                  <c:v>188026</c:v>
                </c:pt>
                <c:pt idx="5">
                  <c:v>191352</c:v>
                </c:pt>
                <c:pt idx="6">
                  <c:v>191059</c:v>
                </c:pt>
                <c:pt idx="7">
                  <c:v>139123</c:v>
                </c:pt>
                <c:pt idx="8">
                  <c:v>213569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1-4E09-8431-92963B35B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748032"/>
        <c:axId val="1970384688"/>
      </c:barChart>
      <c:catAx>
        <c:axId val="197174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84688"/>
        <c:crosses val="autoZero"/>
        <c:auto val="1"/>
        <c:lblAlgn val="ctr"/>
        <c:lblOffset val="100"/>
        <c:noMultiLvlLbl val="0"/>
      </c:catAx>
      <c:valAx>
        <c:axId val="197038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174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Liquidity - 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Ratios'!$D$2:$L$2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Ratios'!$D$6:$L$6</c:f>
              <c:numCache>
                <c:formatCode>_(* #,##0.00_);_(* \(#,##0.00\);_(* "-"??_);_(@_)</c:formatCode>
                <c:ptCount val="9"/>
                <c:pt idx="0">
                  <c:v>1.0633977216443784</c:v>
                </c:pt>
                <c:pt idx="1">
                  <c:v>0.91905202896110461</c:v>
                </c:pt>
                <c:pt idx="2">
                  <c:v>0.56269546232371515</c:v>
                </c:pt>
                <c:pt idx="3">
                  <c:v>0.46483468222598656</c:v>
                </c:pt>
                <c:pt idx="4">
                  <c:v>0.25937886071459149</c:v>
                </c:pt>
                <c:pt idx="5">
                  <c:v>0.31601820624605853</c:v>
                </c:pt>
                <c:pt idx="6">
                  <c:v>0.35949004922792105</c:v>
                </c:pt>
                <c:pt idx="7">
                  <c:v>0.21601087157946755</c:v>
                </c:pt>
                <c:pt idx="8">
                  <c:v>0.37838236378382362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7-4ABA-9DF0-AC871029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795760"/>
        <c:axId val="1970376368"/>
      </c:lineChart>
      <c:catAx>
        <c:axId val="208179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76368"/>
        <c:crosses val="autoZero"/>
        <c:auto val="1"/>
        <c:lblAlgn val="ctr"/>
        <c:lblOffset val="100"/>
        <c:noMultiLvlLbl val="0"/>
      </c:catAx>
      <c:valAx>
        <c:axId val="19703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208179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% of assets Funded by 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Ratios'!$D$18:$L$18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Ratios'!$D$22:$L$22</c:f>
              <c:numCache>
                <c:formatCode>0.00%</c:formatCode>
                <c:ptCount val="9"/>
                <c:pt idx="0">
                  <c:v>0.70597875800386223</c:v>
                </c:pt>
                <c:pt idx="1">
                  <c:v>0.70266814753590245</c:v>
                </c:pt>
                <c:pt idx="2">
                  <c:v>0.74563962965377839</c:v>
                </c:pt>
                <c:pt idx="3">
                  <c:v>0.8101064867446538</c:v>
                </c:pt>
                <c:pt idx="4">
                  <c:v>1.0327523988948881</c:v>
                </c:pt>
                <c:pt idx="5">
                  <c:v>1.2290972155313613</c:v>
                </c:pt>
                <c:pt idx="6">
                  <c:v>1.307333862491789</c:v>
                </c:pt>
                <c:pt idx="7">
                  <c:v>1.0182165493215452</c:v>
                </c:pt>
                <c:pt idx="8">
                  <c:v>1.0914587091729568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1-4EED-BD34-5DADEBCC9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158656"/>
        <c:axId val="1970345168"/>
      </c:lineChart>
      <c:catAx>
        <c:axId val="19791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45168"/>
        <c:crosses val="autoZero"/>
        <c:auto val="1"/>
        <c:lblAlgn val="ctr"/>
        <c:lblOffset val="100"/>
        <c:noMultiLvlLbl val="0"/>
      </c:catAx>
      <c:valAx>
        <c:axId val="197034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915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Profitability</a:t>
            </a:r>
            <a:r>
              <a:rPr lang="en-US" baseline="0"/>
              <a:t> Trends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'Categorical Ratios'!$C$38</c:f>
              <c:strCache>
                <c:ptCount val="1"/>
                <c:pt idx="0">
                  <c:v>Gross profit margin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Ratios'!$D$34:$L$34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Ratios'!$D$38:$L$38</c:f>
              <c:numCache>
                <c:formatCode>0.00%</c:formatCode>
                <c:ptCount val="9"/>
                <c:pt idx="0">
                  <c:v>0.37766205321776408</c:v>
                </c:pt>
                <c:pt idx="1">
                  <c:v>0.28434525519708609</c:v>
                </c:pt>
                <c:pt idx="2">
                  <c:v>0.2188448310742464</c:v>
                </c:pt>
                <c:pt idx="3">
                  <c:v>0.28998481261025005</c:v>
                </c:pt>
                <c:pt idx="4">
                  <c:v>0.30956509109394431</c:v>
                </c:pt>
                <c:pt idx="5">
                  <c:v>0.38757479220626856</c:v>
                </c:pt>
                <c:pt idx="6">
                  <c:v>0.37804761995394071</c:v>
                </c:pt>
                <c:pt idx="7">
                  <c:v>0.34290843806104127</c:v>
                </c:pt>
                <c:pt idx="8">
                  <c:v>0.36577170695029682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F-4857-8F17-A96FC197FB87}"/>
            </c:ext>
          </c:extLst>
        </c:ser>
        <c:ser>
          <c:idx val="1"/>
          <c:order val="1"/>
          <c:tx>
            <c:strRef>
              <c:f>'Categorical Ratios'!$C$48</c:f>
              <c:strCache>
                <c:ptCount val="1"/>
                <c:pt idx="0">
                  <c:v>Net profit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Ratios'!$D$34:$L$34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Ratios'!$D$48:$L$48</c:f>
              <c:numCache>
                <c:formatCode>0.00%</c:formatCode>
                <c:ptCount val="9"/>
                <c:pt idx="0">
                  <c:v>4.121813691225127E-2</c:v>
                </c:pt>
                <c:pt idx="1">
                  <c:v>1.5385043142997488E-2</c:v>
                </c:pt>
                <c:pt idx="2">
                  <c:v>-7.9546833906534498E-2</c:v>
                </c:pt>
                <c:pt idx="3">
                  <c:v>-3.1902951636181835E-2</c:v>
                </c:pt>
                <c:pt idx="4">
                  <c:v>-0.23368524250869183</c:v>
                </c:pt>
                <c:pt idx="5">
                  <c:v>-0.23667277338074311</c:v>
                </c:pt>
                <c:pt idx="6">
                  <c:v>-9.713366704097752E-2</c:v>
                </c:pt>
                <c:pt idx="7">
                  <c:v>-6.6190830669527523E-2</c:v>
                </c:pt>
                <c:pt idx="8">
                  <c:v>-0.1017011544667053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F-4857-8F17-A96FC197FB87}"/>
            </c:ext>
          </c:extLst>
        </c:ser>
        <c:ser>
          <c:idx val="2"/>
          <c:order val="2"/>
          <c:tx>
            <c:strRef>
              <c:f>'Categorical Ratios'!$C$53</c:f>
              <c:strCache>
                <c:ptCount val="1"/>
                <c:pt idx="0">
                  <c:v>Return on 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Ratios'!$D$34:$L$34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Ratios'!$D$53:$L$53</c:f>
              <c:numCache>
                <c:formatCode>0.00%</c:formatCode>
                <c:ptCount val="9"/>
                <c:pt idx="0">
                  <c:v>4.49486736456957E-2</c:v>
                </c:pt>
                <c:pt idx="1">
                  <c:v>2.1438165099700382E-2</c:v>
                </c:pt>
                <c:pt idx="2">
                  <c:v>-6.4093368976983769E-2</c:v>
                </c:pt>
                <c:pt idx="3">
                  <c:v>-2.2750358207147998E-2</c:v>
                </c:pt>
                <c:pt idx="4">
                  <c:v>-0.14139611013769959</c:v>
                </c:pt>
                <c:pt idx="5">
                  <c:v>-0.16844911198895204</c:v>
                </c:pt>
                <c:pt idx="6">
                  <c:v>-6.9842073571272173E-2</c:v>
                </c:pt>
                <c:pt idx="7">
                  <c:v>-5.5315660816487845E-2</c:v>
                </c:pt>
                <c:pt idx="8">
                  <c:v>-6.6360714048437949E-2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F-4857-8F17-A96FC197FB87}"/>
            </c:ext>
          </c:extLst>
        </c:ser>
        <c:ser>
          <c:idx val="3"/>
          <c:order val="3"/>
          <c:tx>
            <c:strRef>
              <c:f>'Categorical Ratios'!$C$58</c:f>
              <c:strCache>
                <c:ptCount val="1"/>
                <c:pt idx="0">
                  <c:v>Return on Equity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Ratios'!$D$34:$L$34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Ratios'!$D$58:$L$58</c:f>
              <c:numCache>
                <c:formatCode>0.00%</c:formatCode>
                <c:ptCount val="9"/>
                <c:pt idx="0">
                  <c:v>0.15322650498051105</c:v>
                </c:pt>
                <c:pt idx="1">
                  <c:v>7.229335423743577E-2</c:v>
                </c:pt>
                <c:pt idx="2">
                  <c:v>-0.25241534264163057</c:v>
                </c:pt>
                <c:pt idx="3">
                  <c:v>-0.1199886468459519</c:v>
                </c:pt>
                <c:pt idx="4">
                  <c:v>4.2840738891662502</c:v>
                </c:pt>
                <c:pt idx="5">
                  <c:v>0.73422364074136293</c:v>
                </c:pt>
                <c:pt idx="6">
                  <c:v>0.22700382528244817</c:v>
                </c:pt>
                <c:pt idx="7">
                  <c:v>0.42115234592666889</c:v>
                </c:pt>
                <c:pt idx="8">
                  <c:v>5.1162332545311271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4F-4857-8F17-A96FC197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800144"/>
        <c:axId val="1970384272"/>
      </c:lineChart>
      <c:catAx>
        <c:axId val="181380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84272"/>
        <c:crosses val="autoZero"/>
        <c:auto val="1"/>
        <c:lblAlgn val="ctr"/>
        <c:lblOffset val="100"/>
        <c:noMultiLvlLbl val="0"/>
      </c:catAx>
      <c:valAx>
        <c:axId val="19703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81380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Efficiency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'Categorical Ratios'!$C$79</c:f>
              <c:strCache>
                <c:ptCount val="1"/>
                <c:pt idx="0">
                  <c:v>Fixed Assets Turnover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Ratios'!$D$60:$L$60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Ratios'!$D$79:$L$79</c:f>
              <c:numCache>
                <c:formatCode>_(* #,##0.00_);_(* \(#,##0.00\);_(* "-"??_);_(@_)</c:formatCode>
                <c:ptCount val="9"/>
                <c:pt idx="0">
                  <c:v>1.5579635175605773</c:v>
                </c:pt>
                <c:pt idx="1">
                  <c:v>1.9406284285688591</c:v>
                </c:pt>
                <c:pt idx="2">
                  <c:v>1.0507184763200408</c:v>
                </c:pt>
                <c:pt idx="3">
                  <c:v>0.8906747548751901</c:v>
                </c:pt>
                <c:pt idx="4">
                  <c:v>0.78122274148825266</c:v>
                </c:pt>
                <c:pt idx="5">
                  <c:v>0.87959515776939867</c:v>
                </c:pt>
                <c:pt idx="6">
                  <c:v>0.88010586530649848</c:v>
                </c:pt>
                <c:pt idx="7">
                  <c:v>1.0508660199893243</c:v>
                </c:pt>
                <c:pt idx="8">
                  <c:v>0.75098963020474907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7-4ADD-9F2F-CC0B6B386CD9}"/>
            </c:ext>
          </c:extLst>
        </c:ser>
        <c:ser>
          <c:idx val="1"/>
          <c:order val="1"/>
          <c:tx>
            <c:strRef>
              <c:f>'Categorical Ratios'!$C$84</c:f>
              <c:strCache>
                <c:ptCount val="1"/>
                <c:pt idx="0">
                  <c:v>Total Assets turnover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'Categorical Ratios'!$D$60:$L$60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'Categorical Ratios'!$D$84:$L$84</c:f>
              <c:numCache>
                <c:formatCode>_(* #,##0.00_);_(* \(#,##0.00\);_(* "-"??_);_(@_)</c:formatCode>
                <c:ptCount val="9"/>
                <c:pt idx="0">
                  <c:v>1.0905071653623335</c:v>
                </c:pt>
                <c:pt idx="1">
                  <c:v>1.3934419878086579</c:v>
                </c:pt>
                <c:pt idx="2">
                  <c:v>0.80573123818217385</c:v>
                </c:pt>
                <c:pt idx="3">
                  <c:v>0.71311139065096163</c:v>
                </c:pt>
                <c:pt idx="4">
                  <c:v>0.60507077220522565</c:v>
                </c:pt>
                <c:pt idx="5">
                  <c:v>0.71173844622153704</c:v>
                </c:pt>
                <c:pt idx="6">
                  <c:v>0.71903054521567766</c:v>
                </c:pt>
                <c:pt idx="7">
                  <c:v>0.83569975262379792</c:v>
                </c:pt>
                <c:pt idx="8">
                  <c:v>0.65250698870053614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7-4ADD-9F2F-CC0B6B38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258320"/>
        <c:axId val="1970367216"/>
      </c:lineChart>
      <c:catAx>
        <c:axId val="19782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0367216"/>
        <c:crosses val="autoZero"/>
        <c:auto val="1"/>
        <c:lblAlgn val="ctr"/>
        <c:lblOffset val="100"/>
        <c:noMultiLvlLbl val="0"/>
      </c:catAx>
      <c:valAx>
        <c:axId val="197036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197825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8</xdr:row>
      <xdr:rowOff>142875</xdr:rowOff>
    </xdr:from>
    <xdr:to>
      <xdr:col>9</xdr:col>
      <xdr:colOff>704849</xdr:colOff>
      <xdr:row>24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2388E0-FC1E-4FE6-A565-2A94B5957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2238374</xdr:colOff>
      <xdr:row>32</xdr:row>
      <xdr:rowOff>168275</xdr:rowOff>
    </xdr:from>
    <xdr:to>
      <xdr:col>10</xdr:col>
      <xdr:colOff>38099</xdr:colOff>
      <xdr:row>48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03F0C8-BAE6-413A-9D8E-9370DECE87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15874</xdr:colOff>
      <xdr:row>56</xdr:row>
      <xdr:rowOff>28574</xdr:rowOff>
    </xdr:from>
    <xdr:to>
      <xdr:col>9</xdr:col>
      <xdr:colOff>698499</xdr:colOff>
      <xdr:row>73</xdr:row>
      <xdr:rowOff>139699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CFA6AEE-F43B-4D8B-8EE6-20DBB8186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78</xdr:row>
      <xdr:rowOff>174625</xdr:rowOff>
    </xdr:from>
    <xdr:to>
      <xdr:col>9</xdr:col>
      <xdr:colOff>628649</xdr:colOff>
      <xdr:row>93</xdr:row>
      <xdr:rowOff>82550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F3EFBD-9E59-41BA-AF24-9EE97BC44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15874</xdr:colOff>
      <xdr:row>100</xdr:row>
      <xdr:rowOff>161925</xdr:rowOff>
    </xdr:from>
    <xdr:to>
      <xdr:col>9</xdr:col>
      <xdr:colOff>692149</xdr:colOff>
      <xdr:row>116</xdr:row>
      <xdr:rowOff>60325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6AD5966-1B93-40B5-AD02-39250DC33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73024</xdr:colOff>
      <xdr:row>1</xdr:row>
      <xdr:rowOff>161925</xdr:rowOff>
    </xdr:from>
    <xdr:to>
      <xdr:col>24</xdr:col>
      <xdr:colOff>488950</xdr:colOff>
      <xdr:row>16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1DD1E1-E543-4880-A24A-8154F246B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41274</xdr:colOff>
      <xdr:row>18</xdr:row>
      <xdr:rowOff>15875</xdr:rowOff>
    </xdr:from>
    <xdr:to>
      <xdr:col>24</xdr:col>
      <xdr:colOff>463549</xdr:colOff>
      <xdr:row>33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8CA0DD-1836-4A5C-8152-6530C0DAD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33</xdr:row>
      <xdr:rowOff>161924</xdr:rowOff>
    </xdr:from>
    <xdr:to>
      <xdr:col>24</xdr:col>
      <xdr:colOff>463550</xdr:colOff>
      <xdr:row>58</xdr:row>
      <xdr:rowOff>184149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777ACE4-58A8-4376-92B1-64B0D4D26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60324</xdr:colOff>
      <xdr:row>59</xdr:row>
      <xdr:rowOff>130175</xdr:rowOff>
    </xdr:from>
    <xdr:to>
      <xdr:col>24</xdr:col>
      <xdr:colOff>457200</xdr:colOff>
      <xdr:row>88</xdr:row>
      <xdr:rowOff>139700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AEBAC0E-D869-4025-B3A3-21B8ED23EC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ve.mystocks.co.ke/price_list/2015033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37"/>
  <sheetViews>
    <sheetView topLeftCell="A37" zoomScale="120" zoomScaleNormal="120" workbookViewId="0">
      <selection activeCell="C143" sqref="C143"/>
    </sheetView>
  </sheetViews>
  <sheetFormatPr defaultColWidth="9.140625" defaultRowHeight="14.25" x14ac:dyDescent="0.2"/>
  <cols>
    <col min="1" max="1" width="37" style="2" customWidth="1"/>
    <col min="2" max="2" width="11.42578125" style="2" customWidth="1"/>
    <col min="3" max="3" width="11.28515625" style="2" customWidth="1"/>
    <col min="4" max="4" width="11" style="2" customWidth="1"/>
    <col min="5" max="5" width="10.28515625" style="2" customWidth="1"/>
    <col min="6" max="6" width="10.7109375" style="2" customWidth="1"/>
    <col min="7" max="7" width="9.85546875" style="2" customWidth="1"/>
    <col min="8" max="8" width="10.85546875" style="2" bestFit="1" customWidth="1"/>
    <col min="9" max="9" width="10.85546875" style="2" customWidth="1"/>
    <col min="10" max="10" width="10.28515625" style="2" customWidth="1"/>
    <col min="11" max="16384" width="9.140625" style="2"/>
  </cols>
  <sheetData>
    <row r="1" spans="1:10" x14ac:dyDescent="0.2">
      <c r="A1" s="95" t="s">
        <v>240</v>
      </c>
    </row>
    <row r="2" spans="1:10" ht="15" thickBot="1" x14ac:dyDescent="0.25">
      <c r="A2" s="95" t="s">
        <v>155</v>
      </c>
    </row>
    <row r="3" spans="1:10" ht="15" thickBot="1" x14ac:dyDescent="0.25">
      <c r="A3" s="179"/>
      <c r="B3" s="237">
        <v>43921</v>
      </c>
      <c r="C3" s="238"/>
      <c r="D3" s="238"/>
      <c r="E3" s="238"/>
      <c r="F3" s="238"/>
      <c r="G3" s="238"/>
      <c r="H3" s="239"/>
      <c r="I3" s="237">
        <v>44196</v>
      </c>
      <c r="J3" s="239"/>
    </row>
    <row r="4" spans="1:10" x14ac:dyDescent="0.2">
      <c r="A4" s="6"/>
      <c r="B4" s="180">
        <v>2011</v>
      </c>
      <c r="C4" s="180">
        <v>2012</v>
      </c>
      <c r="D4" s="180">
        <v>2013</v>
      </c>
      <c r="E4" s="180">
        <v>2014</v>
      </c>
      <c r="F4" s="180">
        <v>2015</v>
      </c>
      <c r="G4" s="180">
        <v>2016</v>
      </c>
      <c r="H4" s="180">
        <v>2017</v>
      </c>
      <c r="I4" s="180">
        <v>2018</v>
      </c>
      <c r="J4" s="181">
        <v>2019</v>
      </c>
    </row>
    <row r="5" spans="1:10" x14ac:dyDescent="0.2">
      <c r="A5" s="182" t="s">
        <v>197</v>
      </c>
      <c r="B5" s="183" t="s">
        <v>137</v>
      </c>
      <c r="C5" s="183" t="s">
        <v>137</v>
      </c>
      <c r="D5" s="183" t="s">
        <v>137</v>
      </c>
      <c r="E5" s="183" t="s">
        <v>137</v>
      </c>
      <c r="F5" s="183" t="s">
        <v>137</v>
      </c>
      <c r="G5" s="183" t="s">
        <v>137</v>
      </c>
      <c r="H5" s="183" t="s">
        <v>137</v>
      </c>
      <c r="I5" s="183" t="s">
        <v>137</v>
      </c>
      <c r="J5" s="184" t="s">
        <v>137</v>
      </c>
    </row>
    <row r="6" spans="1:10" x14ac:dyDescent="0.2">
      <c r="A6" s="225" t="s">
        <v>138</v>
      </c>
      <c r="B6" s="134">
        <v>85836</v>
      </c>
      <c r="C6" s="134">
        <v>107897</v>
      </c>
      <c r="D6" s="134">
        <v>98860</v>
      </c>
      <c r="E6" s="134">
        <v>106009</v>
      </c>
      <c r="F6" s="134">
        <v>110161</v>
      </c>
      <c r="G6" s="134">
        <v>110807</v>
      </c>
      <c r="H6" s="134">
        <v>105082</v>
      </c>
      <c r="I6" s="134">
        <v>114185</v>
      </c>
      <c r="J6" s="135">
        <v>127678</v>
      </c>
    </row>
    <row r="7" spans="1:10" x14ac:dyDescent="0.2">
      <c r="A7" s="6" t="s">
        <v>143</v>
      </c>
      <c r="B7" s="134">
        <v>172</v>
      </c>
      <c r="C7" s="134">
        <v>244</v>
      </c>
      <c r="D7" s="134">
        <v>1421</v>
      </c>
      <c r="E7" s="134">
        <v>823</v>
      </c>
      <c r="F7" s="134">
        <v>153</v>
      </c>
      <c r="G7" s="134">
        <v>8</v>
      </c>
      <c r="H7" s="134">
        <v>62</v>
      </c>
      <c r="I7" s="134">
        <v>45</v>
      </c>
      <c r="J7" s="135">
        <v>30</v>
      </c>
    </row>
    <row r="8" spans="1:10" x14ac:dyDescent="0.2">
      <c r="A8" s="6" t="s">
        <v>145</v>
      </c>
      <c r="B8" s="134">
        <v>298</v>
      </c>
      <c r="C8" s="134">
        <v>2508</v>
      </c>
      <c r="D8" s="134">
        <v>602</v>
      </c>
      <c r="E8" s="134">
        <v>972</v>
      </c>
      <c r="F8" s="134"/>
      <c r="G8" s="134">
        <v>2614</v>
      </c>
      <c r="H8" s="134">
        <v>312</v>
      </c>
      <c r="I8" s="134"/>
      <c r="J8" s="135"/>
    </row>
    <row r="9" spans="1:10" x14ac:dyDescent="0.2">
      <c r="A9" s="6" t="s">
        <v>146</v>
      </c>
      <c r="B9" s="134">
        <v>30</v>
      </c>
      <c r="C9" s="134"/>
      <c r="D9" s="134"/>
      <c r="E9" s="134"/>
      <c r="F9" s="134"/>
      <c r="G9" s="134"/>
      <c r="H9" s="134"/>
      <c r="I9" s="134"/>
      <c r="J9" s="135"/>
    </row>
    <row r="10" spans="1:10" x14ac:dyDescent="0.2">
      <c r="A10" s="6" t="s">
        <v>153</v>
      </c>
      <c r="B10" s="134">
        <v>254</v>
      </c>
      <c r="C10" s="134"/>
      <c r="D10" s="134"/>
      <c r="E10" s="134"/>
      <c r="F10" s="134"/>
      <c r="G10" s="134">
        <v>5351</v>
      </c>
      <c r="H10" s="134">
        <v>1195</v>
      </c>
      <c r="I10" s="134"/>
      <c r="J10" s="135">
        <v>639</v>
      </c>
    </row>
    <row r="11" spans="1:10" x14ac:dyDescent="0.2">
      <c r="A11" s="6" t="s">
        <v>149</v>
      </c>
      <c r="B11" s="134"/>
      <c r="C11" s="134">
        <f>251+238</f>
        <v>489</v>
      </c>
      <c r="D11" s="134"/>
      <c r="E11" s="134"/>
      <c r="F11" s="134"/>
      <c r="G11" s="134"/>
      <c r="H11" s="134"/>
      <c r="I11" s="134"/>
      <c r="J11" s="135"/>
    </row>
    <row r="12" spans="1:10" x14ac:dyDescent="0.2">
      <c r="A12" s="226" t="s">
        <v>144</v>
      </c>
      <c r="B12" s="97">
        <f>SUM(B6:B11)</f>
        <v>86590</v>
      </c>
      <c r="C12" s="97">
        <f t="shared" ref="C12:J12" si="0">SUM(C6:C11)</f>
        <v>111138</v>
      </c>
      <c r="D12" s="97">
        <f t="shared" si="0"/>
        <v>100883</v>
      </c>
      <c r="E12" s="97">
        <f t="shared" si="0"/>
        <v>107804</v>
      </c>
      <c r="F12" s="97">
        <f t="shared" si="0"/>
        <v>110314</v>
      </c>
      <c r="G12" s="97">
        <f t="shared" si="0"/>
        <v>118780</v>
      </c>
      <c r="H12" s="97">
        <f t="shared" si="0"/>
        <v>106651</v>
      </c>
      <c r="I12" s="97">
        <f t="shared" si="0"/>
        <v>114230</v>
      </c>
      <c r="J12" s="185">
        <f t="shared" si="0"/>
        <v>128347</v>
      </c>
    </row>
    <row r="13" spans="1:10" x14ac:dyDescent="0.2">
      <c r="A13" s="6"/>
      <c r="B13" s="134"/>
      <c r="C13" s="134"/>
      <c r="D13" s="134"/>
      <c r="E13" s="134"/>
      <c r="F13" s="134"/>
      <c r="G13" s="14"/>
      <c r="H13" s="14"/>
      <c r="I13" s="14"/>
      <c r="J13" s="139"/>
    </row>
    <row r="14" spans="1:10" x14ac:dyDescent="0.2">
      <c r="A14" s="182" t="s">
        <v>198</v>
      </c>
      <c r="B14" s="134"/>
      <c r="C14" s="134"/>
      <c r="D14" s="134"/>
      <c r="E14" s="134"/>
      <c r="F14" s="134"/>
      <c r="G14" s="14"/>
      <c r="H14" s="14"/>
      <c r="I14" s="14"/>
      <c r="J14" s="139"/>
    </row>
    <row r="15" spans="1:10" x14ac:dyDescent="0.2">
      <c r="A15" s="6" t="s">
        <v>139</v>
      </c>
      <c r="B15" s="134">
        <v>53419</v>
      </c>
      <c r="C15" s="134">
        <v>77217</v>
      </c>
      <c r="D15" s="134">
        <v>77225</v>
      </c>
      <c r="E15" s="134">
        <v>75268</v>
      </c>
      <c r="F15" s="134">
        <v>76059</v>
      </c>
      <c r="G15" s="134">
        <v>67861</v>
      </c>
      <c r="H15" s="134">
        <v>65356</v>
      </c>
      <c r="I15" s="134">
        <v>75030</v>
      </c>
      <c r="J15" s="135">
        <v>80977</v>
      </c>
    </row>
    <row r="16" spans="1:10" x14ac:dyDescent="0.2">
      <c r="A16" s="6" t="s">
        <v>140</v>
      </c>
      <c r="B16" s="134">
        <v>9622</v>
      </c>
      <c r="C16" s="134">
        <v>9970</v>
      </c>
      <c r="D16" s="134">
        <v>11178</v>
      </c>
      <c r="E16" s="134">
        <v>12490</v>
      </c>
      <c r="F16" s="134">
        <v>25932</v>
      </c>
      <c r="G16" s="134">
        <v>29578</v>
      </c>
      <c r="H16" s="134">
        <v>15524</v>
      </c>
      <c r="I16" s="134">
        <v>18929</v>
      </c>
      <c r="J16" s="135">
        <v>25343</v>
      </c>
    </row>
    <row r="17" spans="1:10" x14ac:dyDescent="0.2">
      <c r="A17" s="6" t="s">
        <v>141</v>
      </c>
      <c r="B17" s="134">
        <v>16980</v>
      </c>
      <c r="C17" s="134">
        <v>19404</v>
      </c>
      <c r="D17" s="134">
        <v>18643</v>
      </c>
      <c r="E17" s="134">
        <v>20972</v>
      </c>
      <c r="F17" s="134">
        <v>24503</v>
      </c>
      <c r="G17" s="134">
        <v>22812</v>
      </c>
      <c r="H17" s="134">
        <v>24500</v>
      </c>
      <c r="I17" s="134">
        <v>20909</v>
      </c>
      <c r="J17" s="135">
        <v>22850</v>
      </c>
    </row>
    <row r="18" spans="1:10" x14ac:dyDescent="0.2">
      <c r="A18" s="6" t="s">
        <v>142</v>
      </c>
      <c r="B18" s="134">
        <v>1379</v>
      </c>
      <c r="C18" s="134">
        <v>1341</v>
      </c>
      <c r="D18" s="134">
        <v>1907</v>
      </c>
      <c r="E18" s="134">
        <v>2424</v>
      </c>
      <c r="F18" s="134">
        <v>4734</v>
      </c>
      <c r="G18" s="134">
        <v>7047</v>
      </c>
      <c r="H18" s="134">
        <v>7392</v>
      </c>
      <c r="I18" s="134">
        <v>5130</v>
      </c>
      <c r="J18" s="135">
        <v>10031</v>
      </c>
    </row>
    <row r="19" spans="1:10" x14ac:dyDescent="0.2">
      <c r="A19" s="6" t="s">
        <v>147</v>
      </c>
      <c r="B19" s="134">
        <v>0</v>
      </c>
      <c r="C19" s="134">
        <v>0</v>
      </c>
      <c r="D19" s="134">
        <v>0</v>
      </c>
      <c r="E19" s="134">
        <v>0</v>
      </c>
      <c r="F19" s="134">
        <v>1676</v>
      </c>
      <c r="G19" s="134">
        <v>6769</v>
      </c>
      <c r="H19" s="134"/>
      <c r="I19" s="134"/>
      <c r="J19" s="135"/>
    </row>
    <row r="20" spans="1:10" x14ac:dyDescent="0.2">
      <c r="A20" s="6" t="s">
        <v>148</v>
      </c>
      <c r="B20" s="134">
        <v>0</v>
      </c>
      <c r="C20" s="134">
        <v>41</v>
      </c>
      <c r="D20" s="134">
        <v>0</v>
      </c>
      <c r="E20" s="134">
        <v>0</v>
      </c>
      <c r="F20" s="134">
        <v>5776</v>
      </c>
      <c r="G20" s="134">
        <v>10451</v>
      </c>
      <c r="H20" s="134">
        <v>3647</v>
      </c>
      <c r="I20" s="134"/>
      <c r="J20" s="135"/>
    </row>
    <row r="21" spans="1:10" x14ac:dyDescent="0.2">
      <c r="A21" s="6" t="s">
        <v>154</v>
      </c>
      <c r="B21" s="134">
        <v>0</v>
      </c>
      <c r="C21" s="134">
        <v>1019</v>
      </c>
      <c r="D21" s="134">
        <v>1700</v>
      </c>
      <c r="E21" s="134">
        <v>1511</v>
      </c>
      <c r="F21" s="134">
        <v>1346</v>
      </c>
      <c r="G21" s="134">
        <v>361</v>
      </c>
      <c r="H21" s="134">
        <v>434</v>
      </c>
      <c r="I21" s="134">
        <v>1820</v>
      </c>
      <c r="J21" s="135">
        <v>2121</v>
      </c>
    </row>
    <row r="22" spans="1:10" x14ac:dyDescent="0.2">
      <c r="A22" s="6" t="s">
        <v>156</v>
      </c>
      <c r="B22" s="134">
        <v>0</v>
      </c>
      <c r="C22" s="134">
        <v>0</v>
      </c>
      <c r="D22" s="134">
        <v>826</v>
      </c>
      <c r="E22" s="134">
        <v>0</v>
      </c>
      <c r="F22" s="134"/>
      <c r="G22" s="134"/>
      <c r="H22" s="134"/>
      <c r="I22" s="134"/>
      <c r="J22" s="135"/>
    </row>
    <row r="23" spans="1:10" x14ac:dyDescent="0.2">
      <c r="A23" s="6" t="s">
        <v>196</v>
      </c>
      <c r="B23" s="134">
        <v>188</v>
      </c>
      <c r="C23" s="134">
        <v>0</v>
      </c>
      <c r="D23" s="134">
        <v>230</v>
      </c>
      <c r="E23" s="134">
        <v>0</v>
      </c>
      <c r="F23" s="134"/>
      <c r="G23" s="134"/>
      <c r="H23" s="134"/>
      <c r="I23" s="134"/>
      <c r="J23" s="135"/>
    </row>
    <row r="24" spans="1:10" x14ac:dyDescent="0.2">
      <c r="A24" s="226" t="s">
        <v>150</v>
      </c>
      <c r="B24" s="97">
        <f>SUM(B15:B23)</f>
        <v>81588</v>
      </c>
      <c r="C24" s="97">
        <f t="shared" ref="C24:J24" si="1">SUM(C15:C23)</f>
        <v>108992</v>
      </c>
      <c r="D24" s="97">
        <f t="shared" si="1"/>
        <v>111709</v>
      </c>
      <c r="E24" s="97">
        <f t="shared" si="1"/>
        <v>112665</v>
      </c>
      <c r="F24" s="97">
        <f t="shared" si="1"/>
        <v>140026</v>
      </c>
      <c r="G24" s="97">
        <f t="shared" si="1"/>
        <v>144879</v>
      </c>
      <c r="H24" s="97">
        <f t="shared" si="1"/>
        <v>116853</v>
      </c>
      <c r="I24" s="97">
        <f t="shared" si="1"/>
        <v>121818</v>
      </c>
      <c r="J24" s="185">
        <f t="shared" si="1"/>
        <v>141322</v>
      </c>
    </row>
    <row r="25" spans="1:10" x14ac:dyDescent="0.2">
      <c r="A25" s="6"/>
      <c r="B25" s="134"/>
      <c r="C25" s="134"/>
      <c r="D25" s="134"/>
      <c r="E25" s="134"/>
      <c r="F25" s="134"/>
      <c r="G25" s="14"/>
      <c r="H25" s="14"/>
      <c r="I25" s="14"/>
      <c r="J25" s="139"/>
    </row>
    <row r="26" spans="1:10" x14ac:dyDescent="0.2">
      <c r="A26" s="6" t="s">
        <v>151</v>
      </c>
      <c r="B26" s="134">
        <f>B12-B24</f>
        <v>5002</v>
      </c>
      <c r="C26" s="134">
        <f>C12-C24</f>
        <v>2146</v>
      </c>
      <c r="D26" s="134">
        <f>D12-D24</f>
        <v>-10826</v>
      </c>
      <c r="E26" s="134">
        <f>E12-E24</f>
        <v>-4861</v>
      </c>
      <c r="F26" s="134">
        <f>F12-F24</f>
        <v>-29712</v>
      </c>
      <c r="G26" s="134">
        <f t="shared" ref="G26:J26" si="2">G12-G24</f>
        <v>-26099</v>
      </c>
      <c r="H26" s="134">
        <f t="shared" si="2"/>
        <v>-10202</v>
      </c>
      <c r="I26" s="134">
        <f t="shared" si="2"/>
        <v>-7588</v>
      </c>
      <c r="J26" s="135">
        <f t="shared" si="2"/>
        <v>-12975</v>
      </c>
    </row>
    <row r="27" spans="1:10" x14ac:dyDescent="0.2">
      <c r="A27" s="6" t="s">
        <v>157</v>
      </c>
      <c r="B27" s="134">
        <v>-1464</v>
      </c>
      <c r="C27" s="134">
        <v>-486</v>
      </c>
      <c r="D27" s="134">
        <v>2962</v>
      </c>
      <c r="E27" s="134">
        <v>1479</v>
      </c>
      <c r="F27" s="134">
        <v>3969</v>
      </c>
      <c r="G27" s="134">
        <v>-126</v>
      </c>
      <c r="H27" s="134">
        <v>-5</v>
      </c>
      <c r="I27" s="134">
        <v>30</v>
      </c>
      <c r="J27" s="135">
        <v>-10</v>
      </c>
    </row>
    <row r="28" spans="1:10" ht="15" thickBot="1" x14ac:dyDescent="0.25">
      <c r="A28" s="226" t="s">
        <v>152</v>
      </c>
      <c r="B28" s="99">
        <f>B26+B27</f>
        <v>3538</v>
      </c>
      <c r="C28" s="99">
        <f t="shared" ref="C28:J28" si="3">C26+C27</f>
        <v>1660</v>
      </c>
      <c r="D28" s="99">
        <f t="shared" si="3"/>
        <v>-7864</v>
      </c>
      <c r="E28" s="99">
        <f t="shared" si="3"/>
        <v>-3382</v>
      </c>
      <c r="F28" s="99">
        <f t="shared" si="3"/>
        <v>-25743</v>
      </c>
      <c r="G28" s="99">
        <f t="shared" si="3"/>
        <v>-26225</v>
      </c>
      <c r="H28" s="99">
        <f t="shared" si="3"/>
        <v>-10207</v>
      </c>
      <c r="I28" s="99">
        <f t="shared" si="3"/>
        <v>-7558</v>
      </c>
      <c r="J28" s="186">
        <f t="shared" si="3"/>
        <v>-12985</v>
      </c>
    </row>
    <row r="29" spans="1:10" ht="15" thickTop="1" x14ac:dyDescent="0.2">
      <c r="A29" s="6"/>
      <c r="B29" s="134"/>
      <c r="C29" s="134"/>
      <c r="D29" s="134"/>
      <c r="E29" s="134"/>
      <c r="F29" s="134"/>
      <c r="G29" s="14"/>
      <c r="H29" s="14"/>
      <c r="I29" s="14"/>
      <c r="J29" s="139"/>
    </row>
    <row r="30" spans="1:10" x14ac:dyDescent="0.2">
      <c r="A30" s="6" t="s">
        <v>179</v>
      </c>
      <c r="B30" s="134">
        <v>462</v>
      </c>
      <c r="C30" s="134">
        <v>374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5">
        <v>0</v>
      </c>
    </row>
    <row r="31" spans="1:10" ht="15" thickBot="1" x14ac:dyDescent="0.25">
      <c r="A31" s="59" t="s">
        <v>95</v>
      </c>
      <c r="B31" s="187">
        <v>7.65</v>
      </c>
      <c r="C31" s="187">
        <v>3.58</v>
      </c>
      <c r="D31" s="187">
        <v>-6.35</v>
      </c>
      <c r="E31" s="187">
        <v>-2.25</v>
      </c>
      <c r="F31" s="187">
        <v>-17.21</v>
      </c>
      <c r="G31" s="165">
        <v>-17.53</v>
      </c>
      <c r="H31" s="165">
        <v>-6.82</v>
      </c>
      <c r="I31" s="165">
        <v>-1.3</v>
      </c>
      <c r="J31" s="166">
        <v>-2.23</v>
      </c>
    </row>
    <row r="32" spans="1:10" ht="15" thickBot="1" x14ac:dyDescent="0.25">
      <c r="B32" s="94"/>
      <c r="C32" s="94"/>
      <c r="D32" s="94"/>
      <c r="E32" s="94"/>
      <c r="F32" s="94"/>
    </row>
    <row r="33" spans="1:10" ht="15" thickBot="1" x14ac:dyDescent="0.25">
      <c r="A33" s="179" t="s">
        <v>136</v>
      </c>
      <c r="B33" s="188"/>
      <c r="C33" s="188"/>
      <c r="D33" s="188"/>
      <c r="E33" s="188"/>
      <c r="F33" s="188"/>
      <c r="G33" s="60"/>
      <c r="H33" s="60"/>
      <c r="I33" s="60"/>
      <c r="J33" s="129"/>
    </row>
    <row r="34" spans="1:10" ht="15" thickBot="1" x14ac:dyDescent="0.25">
      <c r="A34" s="182" t="s">
        <v>273</v>
      </c>
      <c r="B34" s="242" t="s">
        <v>274</v>
      </c>
      <c r="C34" s="243"/>
      <c r="D34" s="243"/>
      <c r="E34" s="243"/>
      <c r="F34" s="243"/>
      <c r="G34" s="243"/>
      <c r="H34" s="244"/>
      <c r="I34" s="240">
        <v>44196</v>
      </c>
      <c r="J34" s="241"/>
    </row>
    <row r="35" spans="1:10" x14ac:dyDescent="0.2">
      <c r="A35" s="182" t="s">
        <v>158</v>
      </c>
      <c r="B35" s="180">
        <v>2011</v>
      </c>
      <c r="C35" s="180">
        <v>2012</v>
      </c>
      <c r="D35" s="180">
        <v>2013</v>
      </c>
      <c r="E35" s="180">
        <v>2014</v>
      </c>
      <c r="F35" s="180">
        <v>2015</v>
      </c>
      <c r="G35" s="180">
        <v>2016</v>
      </c>
      <c r="H35" s="180">
        <v>2017</v>
      </c>
      <c r="I35" s="180">
        <v>2018</v>
      </c>
      <c r="J35" s="181">
        <v>2019</v>
      </c>
    </row>
    <row r="36" spans="1:10" x14ac:dyDescent="0.2">
      <c r="A36" s="182" t="s">
        <v>159</v>
      </c>
      <c r="B36" s="183" t="s">
        <v>137</v>
      </c>
      <c r="C36" s="183" t="s">
        <v>137</v>
      </c>
      <c r="D36" s="183" t="s">
        <v>137</v>
      </c>
      <c r="E36" s="183" t="s">
        <v>137</v>
      </c>
      <c r="F36" s="183" t="s">
        <v>137</v>
      </c>
      <c r="G36" s="183" t="s">
        <v>137</v>
      </c>
      <c r="H36" s="183" t="s">
        <v>137</v>
      </c>
      <c r="I36" s="183" t="s">
        <v>137</v>
      </c>
      <c r="J36" s="184" t="s">
        <v>137</v>
      </c>
    </row>
    <row r="37" spans="1:10" x14ac:dyDescent="0.2">
      <c r="A37" s="225" t="s">
        <v>160</v>
      </c>
      <c r="B37" s="134">
        <v>50794</v>
      </c>
      <c r="C37" s="134">
        <v>49373</v>
      </c>
      <c r="D37" s="134">
        <v>71502</v>
      </c>
      <c r="E37" s="134">
        <v>88389</v>
      </c>
      <c r="F37" s="134">
        <v>125422</v>
      </c>
      <c r="G37" s="134">
        <v>120871</v>
      </c>
      <c r="H37" s="134">
        <v>112054</v>
      </c>
      <c r="I37" s="134">
        <v>99835</v>
      </c>
      <c r="J37" s="135">
        <v>89357</v>
      </c>
    </row>
    <row r="38" spans="1:10" x14ac:dyDescent="0.2">
      <c r="A38" s="6" t="s">
        <v>161</v>
      </c>
      <c r="B38" s="134">
        <v>1029</v>
      </c>
      <c r="C38" s="134">
        <v>1423</v>
      </c>
      <c r="D38" s="134">
        <v>2029</v>
      </c>
      <c r="E38" s="134">
        <v>1619</v>
      </c>
      <c r="F38" s="134">
        <v>1163</v>
      </c>
      <c r="G38" s="134">
        <v>802</v>
      </c>
      <c r="H38" s="134">
        <v>377</v>
      </c>
      <c r="I38" s="134">
        <v>2962</v>
      </c>
      <c r="J38" s="135">
        <v>2874</v>
      </c>
    </row>
    <row r="39" spans="1:10" x14ac:dyDescent="0.2">
      <c r="A39" s="6" t="s">
        <v>244</v>
      </c>
      <c r="B39" s="134">
        <v>5</v>
      </c>
      <c r="C39" s="134">
        <v>5</v>
      </c>
      <c r="D39" s="134">
        <v>1235</v>
      </c>
      <c r="E39" s="134">
        <v>1238</v>
      </c>
      <c r="F39" s="134">
        <v>1237</v>
      </c>
      <c r="G39" s="134">
        <v>2015</v>
      </c>
      <c r="H39" s="134">
        <v>1853</v>
      </c>
      <c r="I39" s="134"/>
      <c r="J39" s="135">
        <v>69562</v>
      </c>
    </row>
    <row r="40" spans="1:10" x14ac:dyDescent="0.2">
      <c r="A40" s="6" t="s">
        <v>163</v>
      </c>
      <c r="B40" s="134">
        <v>338</v>
      </c>
      <c r="C40" s="134">
        <v>230</v>
      </c>
      <c r="D40" s="134"/>
      <c r="E40" s="134"/>
      <c r="F40" s="134"/>
      <c r="G40" s="134"/>
      <c r="H40" s="134"/>
      <c r="I40" s="134"/>
      <c r="J40" s="135"/>
    </row>
    <row r="41" spans="1:10" x14ac:dyDescent="0.2">
      <c r="A41" s="6" t="s">
        <v>245</v>
      </c>
      <c r="B41" s="134"/>
      <c r="C41" s="134"/>
      <c r="D41" s="134"/>
      <c r="E41" s="134"/>
      <c r="F41" s="134"/>
      <c r="G41" s="134"/>
      <c r="H41" s="134"/>
      <c r="I41" s="134">
        <v>2587</v>
      </c>
      <c r="J41" s="135">
        <v>4686</v>
      </c>
    </row>
    <row r="42" spans="1:10" x14ac:dyDescent="0.2">
      <c r="A42" s="6" t="s">
        <v>164</v>
      </c>
      <c r="B42" s="134">
        <v>0</v>
      </c>
      <c r="C42" s="134">
        <v>94</v>
      </c>
      <c r="D42" s="134">
        <v>182</v>
      </c>
      <c r="E42" s="134">
        <v>182</v>
      </c>
      <c r="F42" s="134">
        <v>2684</v>
      </c>
      <c r="G42" s="134"/>
      <c r="H42" s="134"/>
      <c r="I42" s="134"/>
      <c r="J42" s="135"/>
    </row>
    <row r="43" spans="1:10" x14ac:dyDescent="0.2">
      <c r="A43" s="6" t="s">
        <v>187</v>
      </c>
      <c r="B43" s="134"/>
      <c r="C43" s="134"/>
      <c r="D43" s="134">
        <v>26</v>
      </c>
      <c r="E43" s="134">
        <v>56</v>
      </c>
      <c r="F43" s="134">
        <v>114</v>
      </c>
      <c r="G43" s="134">
        <v>110</v>
      </c>
      <c r="H43" s="134">
        <v>198</v>
      </c>
      <c r="I43" s="134">
        <v>198</v>
      </c>
      <c r="J43" s="135">
        <v>207</v>
      </c>
    </row>
    <row r="44" spans="1:10" x14ac:dyDescent="0.2">
      <c r="A44" s="6" t="s">
        <v>165</v>
      </c>
      <c r="B44" s="134">
        <v>2797</v>
      </c>
      <c r="C44" s="134">
        <v>4364</v>
      </c>
      <c r="D44" s="134">
        <v>19095</v>
      </c>
      <c r="E44" s="134">
        <v>27505</v>
      </c>
      <c r="F44" s="134">
        <v>10391</v>
      </c>
      <c r="G44" s="134">
        <v>2177</v>
      </c>
      <c r="H44" s="134">
        <v>4915</v>
      </c>
      <c r="I44" s="134">
        <v>3076</v>
      </c>
      <c r="J44" s="135">
        <v>3327</v>
      </c>
    </row>
    <row r="45" spans="1:10" x14ac:dyDescent="0.2">
      <c r="A45" s="6" t="s">
        <v>166</v>
      </c>
      <c r="B45" s="134">
        <v>132</v>
      </c>
      <c r="C45" s="134">
        <v>110</v>
      </c>
      <c r="D45" s="134">
        <v>19</v>
      </c>
      <c r="E45" s="134">
        <v>32</v>
      </c>
      <c r="F45" s="134">
        <v>0</v>
      </c>
      <c r="G45" s="134"/>
      <c r="H45" s="134"/>
      <c r="I45" s="134"/>
      <c r="J45" s="135"/>
    </row>
    <row r="46" spans="1:10" x14ac:dyDescent="0.2">
      <c r="A46" s="225" t="s">
        <v>219</v>
      </c>
      <c r="B46" s="97">
        <f>SUM(B37:B45)</f>
        <v>55095</v>
      </c>
      <c r="C46" s="97">
        <f>SUM(C37:C45)</f>
        <v>55599</v>
      </c>
      <c r="D46" s="97">
        <f>SUM(D37:D45)</f>
        <v>94088</v>
      </c>
      <c r="E46" s="97">
        <f>SUM(E37:E45)</f>
        <v>119021</v>
      </c>
      <c r="F46" s="97">
        <f>SUM(F37:F45)</f>
        <v>141011</v>
      </c>
      <c r="G46" s="97">
        <f t="shared" ref="G46:J46" si="4">SUM(G37:G45)</f>
        <v>125975</v>
      </c>
      <c r="H46" s="97">
        <f t="shared" si="4"/>
        <v>119397</v>
      </c>
      <c r="I46" s="97">
        <f t="shared" si="4"/>
        <v>108658</v>
      </c>
      <c r="J46" s="185">
        <f t="shared" si="4"/>
        <v>170013</v>
      </c>
    </row>
    <row r="47" spans="1:10" x14ac:dyDescent="0.2">
      <c r="A47" s="6"/>
      <c r="B47" s="134"/>
      <c r="C47" s="134"/>
      <c r="D47" s="134"/>
      <c r="E47" s="134"/>
      <c r="F47" s="134"/>
      <c r="G47" s="14"/>
      <c r="H47" s="14"/>
      <c r="I47" s="14"/>
      <c r="J47" s="139"/>
    </row>
    <row r="48" spans="1:10" x14ac:dyDescent="0.2">
      <c r="A48" s="182" t="s">
        <v>167</v>
      </c>
      <c r="B48" s="134"/>
      <c r="C48" s="134"/>
      <c r="D48" s="134"/>
      <c r="E48" s="134"/>
      <c r="F48" s="134"/>
      <c r="G48" s="14"/>
      <c r="H48" s="14"/>
      <c r="I48" s="14"/>
      <c r="J48" s="139"/>
    </row>
    <row r="49" spans="1:10" x14ac:dyDescent="0.2">
      <c r="A49" s="6" t="s">
        <v>168</v>
      </c>
      <c r="B49" s="134">
        <v>1907</v>
      </c>
      <c r="C49" s="134">
        <v>2683</v>
      </c>
      <c r="D49" s="134">
        <v>2532</v>
      </c>
      <c r="E49" s="134">
        <v>2461</v>
      </c>
      <c r="F49" s="134">
        <v>1897</v>
      </c>
      <c r="G49" s="134">
        <v>1922</v>
      </c>
      <c r="H49" s="134">
        <v>1829</v>
      </c>
      <c r="I49" s="134">
        <v>2098</v>
      </c>
      <c r="J49" s="135">
        <v>2115</v>
      </c>
    </row>
    <row r="50" spans="1:10" x14ac:dyDescent="0.2">
      <c r="A50" s="6" t="s">
        <v>169</v>
      </c>
      <c r="B50" s="134">
        <v>11159</v>
      </c>
      <c r="C50" s="134">
        <v>10219</v>
      </c>
      <c r="D50" s="134">
        <v>10413</v>
      </c>
      <c r="E50" s="134">
        <v>13706</v>
      </c>
      <c r="F50" s="134">
        <v>14819</v>
      </c>
      <c r="G50" s="134">
        <v>15084</v>
      </c>
      <c r="H50" s="134">
        <v>13383</v>
      </c>
      <c r="I50" s="134">
        <f>14437+3398</f>
        <v>17835</v>
      </c>
      <c r="J50" s="135">
        <f>13647+5533</f>
        <v>19180</v>
      </c>
    </row>
    <row r="51" spans="1:10" x14ac:dyDescent="0.2">
      <c r="A51" s="6" t="s">
        <v>170</v>
      </c>
      <c r="B51" s="134">
        <v>835</v>
      </c>
      <c r="C51" s="134">
        <v>764</v>
      </c>
      <c r="D51" s="134">
        <v>1060</v>
      </c>
      <c r="E51" s="134">
        <v>1216</v>
      </c>
      <c r="F51" s="134">
        <v>1222</v>
      </c>
      <c r="G51" s="134">
        <v>1218</v>
      </c>
      <c r="H51" s="134">
        <v>1243</v>
      </c>
      <c r="I51" s="134">
        <v>1258</v>
      </c>
      <c r="J51" s="135">
        <v>1270</v>
      </c>
    </row>
    <row r="52" spans="1:10" x14ac:dyDescent="0.2">
      <c r="A52" s="6" t="s">
        <v>166</v>
      </c>
      <c r="B52" s="134">
        <v>2462</v>
      </c>
      <c r="C52" s="134">
        <v>1327</v>
      </c>
      <c r="D52" s="134">
        <v>210</v>
      </c>
      <c r="E52" s="134">
        <v>1035</v>
      </c>
      <c r="F52" s="134"/>
      <c r="G52" s="134"/>
      <c r="H52" s="134"/>
      <c r="I52" s="134">
        <v>354</v>
      </c>
      <c r="J52" s="135"/>
    </row>
    <row r="53" spans="1:10" x14ac:dyDescent="0.2">
      <c r="A53" s="6" t="s">
        <v>171</v>
      </c>
      <c r="B53" s="134">
        <v>7254</v>
      </c>
      <c r="C53" s="134">
        <v>6840</v>
      </c>
      <c r="D53" s="134">
        <v>14393</v>
      </c>
      <c r="E53" s="134">
        <v>11218</v>
      </c>
      <c r="F53" s="134">
        <v>3267</v>
      </c>
      <c r="G53" s="134">
        <v>4827</v>
      </c>
      <c r="H53" s="134">
        <v>9177</v>
      </c>
      <c r="I53" s="134">
        <v>6431</v>
      </c>
      <c r="J53" s="135">
        <v>3095</v>
      </c>
    </row>
    <row r="54" spans="1:10" x14ac:dyDescent="0.2">
      <c r="A54" s="225" t="s">
        <v>220</v>
      </c>
      <c r="B54" s="97">
        <f t="shared" ref="B54:J54" si="5">SUM(B49:B53)</f>
        <v>23617</v>
      </c>
      <c r="C54" s="97">
        <f t="shared" si="5"/>
        <v>21833</v>
      </c>
      <c r="D54" s="97">
        <f t="shared" si="5"/>
        <v>28608</v>
      </c>
      <c r="E54" s="97">
        <f t="shared" si="5"/>
        <v>29636</v>
      </c>
      <c r="F54" s="97">
        <f t="shared" si="5"/>
        <v>21205</v>
      </c>
      <c r="G54" s="97">
        <f t="shared" si="5"/>
        <v>23051</v>
      </c>
      <c r="H54" s="97">
        <f t="shared" si="5"/>
        <v>25632</v>
      </c>
      <c r="I54" s="97">
        <f t="shared" si="5"/>
        <v>27976</v>
      </c>
      <c r="J54" s="185">
        <f t="shared" si="5"/>
        <v>25660</v>
      </c>
    </row>
    <row r="55" spans="1:10" x14ac:dyDescent="0.2">
      <c r="A55" s="6" t="s">
        <v>189</v>
      </c>
      <c r="B55" s="96"/>
      <c r="C55" s="96"/>
      <c r="D55" s="96"/>
      <c r="E55" s="96"/>
      <c r="F55" s="96">
        <v>19847</v>
      </c>
      <c r="G55" s="134">
        <v>6659</v>
      </c>
      <c r="H55" s="134">
        <v>1115</v>
      </c>
      <c r="I55" s="14"/>
      <c r="J55" s="139"/>
    </row>
    <row r="56" spans="1:10" ht="15" thickBot="1" x14ac:dyDescent="0.25">
      <c r="A56" s="226" t="s">
        <v>12</v>
      </c>
      <c r="B56" s="99">
        <f>B46+B54</f>
        <v>78712</v>
      </c>
      <c r="C56" s="99">
        <f>C46+C54</f>
        <v>77432</v>
      </c>
      <c r="D56" s="99">
        <f>D46+D54</f>
        <v>122696</v>
      </c>
      <c r="E56" s="99">
        <f>E46+E54</f>
        <v>148657</v>
      </c>
      <c r="F56" s="99">
        <f>F46+F54+F55</f>
        <v>182063</v>
      </c>
      <c r="G56" s="99">
        <f>G46+G54+G55</f>
        <v>155685</v>
      </c>
      <c r="H56" s="99">
        <f>H46+H54+H55</f>
        <v>146144</v>
      </c>
      <c r="I56" s="99">
        <f>I46+I54+I55</f>
        <v>136634</v>
      </c>
      <c r="J56" s="186">
        <f>J46+J54+J55</f>
        <v>195673</v>
      </c>
    </row>
    <row r="57" spans="1:10" ht="15" thickTop="1" x14ac:dyDescent="0.2">
      <c r="A57" s="6"/>
      <c r="B57" s="134"/>
      <c r="C57" s="134"/>
      <c r="D57" s="134"/>
      <c r="E57" s="134"/>
      <c r="F57" s="134"/>
      <c r="G57" s="14"/>
      <c r="H57" s="14"/>
      <c r="I57" s="14"/>
      <c r="J57" s="139"/>
    </row>
    <row r="58" spans="1:10" x14ac:dyDescent="0.2">
      <c r="A58" s="182" t="s">
        <v>178</v>
      </c>
      <c r="B58" s="134"/>
      <c r="C58" s="134"/>
      <c r="D58" s="134"/>
      <c r="E58" s="134"/>
      <c r="F58" s="134"/>
      <c r="G58" s="14"/>
      <c r="H58" s="14"/>
      <c r="I58" s="14"/>
      <c r="J58" s="139"/>
    </row>
    <row r="59" spans="1:10" x14ac:dyDescent="0.2">
      <c r="A59" s="6"/>
      <c r="B59" s="134"/>
      <c r="C59" s="134"/>
      <c r="D59" s="134"/>
      <c r="E59" s="134"/>
      <c r="F59" s="134"/>
      <c r="G59" s="14"/>
      <c r="H59" s="14"/>
      <c r="I59" s="14"/>
      <c r="J59" s="139"/>
    </row>
    <row r="60" spans="1:10" x14ac:dyDescent="0.2">
      <c r="A60" s="6" t="s">
        <v>172</v>
      </c>
      <c r="B60" s="134">
        <v>2308</v>
      </c>
      <c r="C60" s="134">
        <v>2308</v>
      </c>
      <c r="D60" s="134">
        <v>7482</v>
      </c>
      <c r="E60" s="134">
        <v>7482</v>
      </c>
      <c r="F60" s="134">
        <v>7482</v>
      </c>
      <c r="G60" s="134">
        <v>7482</v>
      </c>
      <c r="H60" s="134">
        <v>7482</v>
      </c>
      <c r="I60" s="134">
        <v>5824</v>
      </c>
      <c r="J60" s="135">
        <v>5824</v>
      </c>
    </row>
    <row r="61" spans="1:10" x14ac:dyDescent="0.2">
      <c r="A61" s="6" t="s">
        <v>173</v>
      </c>
      <c r="B61" s="134">
        <v>20089</v>
      </c>
      <c r="C61" s="134">
        <v>20280</v>
      </c>
      <c r="D61" s="134">
        <f>31155-7482</f>
        <v>23673</v>
      </c>
      <c r="E61" s="134">
        <f>28186-7482</f>
        <v>20704</v>
      </c>
      <c r="F61" s="134">
        <f>-6009-7482</f>
        <v>-13491</v>
      </c>
      <c r="G61" s="134">
        <f>-(35718+7482)</f>
        <v>-43200</v>
      </c>
      <c r="H61" s="134">
        <f>-(44964+7482)</f>
        <v>-52446</v>
      </c>
      <c r="I61" s="134">
        <f>-(17946+5824)</f>
        <v>-23770</v>
      </c>
      <c r="J61" s="135">
        <f>-(2538+5824)</f>
        <v>-8362</v>
      </c>
    </row>
    <row r="62" spans="1:10" x14ac:dyDescent="0.2">
      <c r="A62" s="6" t="s">
        <v>174</v>
      </c>
      <c r="B62" s="98">
        <v>693</v>
      </c>
      <c r="C62" s="98">
        <v>374</v>
      </c>
      <c r="D62" s="98"/>
      <c r="E62" s="98"/>
      <c r="F62" s="98"/>
      <c r="G62" s="98"/>
      <c r="H62" s="98"/>
      <c r="I62" s="98"/>
      <c r="J62" s="189"/>
    </row>
    <row r="63" spans="1:10" x14ac:dyDescent="0.2">
      <c r="A63" s="6" t="s">
        <v>175</v>
      </c>
      <c r="B63" s="134">
        <f>SUM(B60:B62)</f>
        <v>23090</v>
      </c>
      <c r="C63" s="134">
        <f>SUM(C60:C62)</f>
        <v>22962</v>
      </c>
      <c r="D63" s="134">
        <f>SUM(D60:D62)</f>
        <v>31155</v>
      </c>
      <c r="E63" s="134">
        <f>SUM(E60:E62)</f>
        <v>28186</v>
      </c>
      <c r="F63" s="134">
        <f>SUM(F60:F62)</f>
        <v>-6009</v>
      </c>
      <c r="G63" s="134">
        <f t="shared" ref="G63:J63" si="6">SUM(G60:G62)</f>
        <v>-35718</v>
      </c>
      <c r="H63" s="134">
        <f t="shared" si="6"/>
        <v>-44964</v>
      </c>
      <c r="I63" s="134">
        <f t="shared" si="6"/>
        <v>-17946</v>
      </c>
      <c r="J63" s="135">
        <f t="shared" si="6"/>
        <v>-2538</v>
      </c>
    </row>
    <row r="64" spans="1:10" x14ac:dyDescent="0.2">
      <c r="A64" s="6" t="s">
        <v>176</v>
      </c>
      <c r="B64" s="98">
        <v>53</v>
      </c>
      <c r="C64" s="98">
        <v>61</v>
      </c>
      <c r="D64" s="98">
        <v>54</v>
      </c>
      <c r="E64" s="98">
        <v>43</v>
      </c>
      <c r="F64" s="98">
        <v>46</v>
      </c>
      <c r="G64" s="14">
        <v>51</v>
      </c>
      <c r="H64" s="14">
        <v>49</v>
      </c>
      <c r="I64" s="14">
        <v>49</v>
      </c>
      <c r="J64" s="139">
        <v>50</v>
      </c>
    </row>
    <row r="65" spans="1:10" x14ac:dyDescent="0.2">
      <c r="A65" s="226" t="s">
        <v>14</v>
      </c>
      <c r="B65" s="97">
        <f>B63+B64</f>
        <v>23143</v>
      </c>
      <c r="C65" s="97">
        <f t="shared" ref="C65:J65" si="7">C63+C64</f>
        <v>23023</v>
      </c>
      <c r="D65" s="97">
        <f t="shared" si="7"/>
        <v>31209</v>
      </c>
      <c r="E65" s="97">
        <f t="shared" si="7"/>
        <v>28229</v>
      </c>
      <c r="F65" s="97">
        <f t="shared" si="7"/>
        <v>-5963</v>
      </c>
      <c r="G65" s="97">
        <f t="shared" si="7"/>
        <v>-35667</v>
      </c>
      <c r="H65" s="97">
        <f t="shared" si="7"/>
        <v>-44915</v>
      </c>
      <c r="I65" s="97">
        <f t="shared" si="7"/>
        <v>-17897</v>
      </c>
      <c r="J65" s="185">
        <f t="shared" si="7"/>
        <v>-2488</v>
      </c>
    </row>
    <row r="66" spans="1:10" x14ac:dyDescent="0.2">
      <c r="A66" s="6"/>
      <c r="B66" s="134"/>
      <c r="C66" s="134"/>
      <c r="D66" s="134"/>
      <c r="E66" s="134"/>
      <c r="F66" s="134"/>
      <c r="G66" s="14"/>
      <c r="H66" s="14"/>
      <c r="I66" s="14"/>
      <c r="J66" s="139"/>
    </row>
    <row r="67" spans="1:10" x14ac:dyDescent="0.2">
      <c r="A67" s="182" t="s">
        <v>177</v>
      </c>
      <c r="B67" s="134"/>
      <c r="C67" s="134"/>
      <c r="D67" s="134"/>
      <c r="E67" s="134"/>
      <c r="F67" s="134"/>
      <c r="G67" s="14"/>
      <c r="H67" s="14"/>
      <c r="I67" s="14"/>
      <c r="J67" s="139"/>
    </row>
    <row r="68" spans="1:10" x14ac:dyDescent="0.2">
      <c r="A68" s="6" t="s">
        <v>180</v>
      </c>
      <c r="B68" s="134">
        <v>21750</v>
      </c>
      <c r="C68" s="134">
        <v>19154</v>
      </c>
      <c r="D68" s="134">
        <v>31421</v>
      </c>
      <c r="E68" s="134">
        <v>50120</v>
      </c>
      <c r="F68" s="134">
        <v>104175</v>
      </c>
      <c r="G68" s="134">
        <v>111020</v>
      </c>
      <c r="H68" s="134">
        <v>113067</v>
      </c>
      <c r="I68" s="134">
        <v>5186</v>
      </c>
      <c r="J68" s="135">
        <v>69468</v>
      </c>
    </row>
    <row r="69" spans="1:10" x14ac:dyDescent="0.2">
      <c r="A69" s="6" t="s">
        <v>181</v>
      </c>
      <c r="B69" s="134">
        <v>8277</v>
      </c>
      <c r="C69" s="134">
        <v>8318</v>
      </c>
      <c r="D69" s="134">
        <v>6398</v>
      </c>
      <c r="E69" s="134">
        <v>5084</v>
      </c>
      <c r="F69" s="134">
        <v>1487</v>
      </c>
      <c r="G69" s="134">
        <v>2264</v>
      </c>
      <c r="H69" s="134">
        <v>2013</v>
      </c>
      <c r="I69" s="134">
        <v>2013</v>
      </c>
      <c r="J69" s="135">
        <v>2723</v>
      </c>
    </row>
    <row r="70" spans="1:10" x14ac:dyDescent="0.2">
      <c r="A70" s="6" t="s">
        <v>182</v>
      </c>
      <c r="B70" s="134">
        <v>2232</v>
      </c>
      <c r="C70" s="134">
        <v>2158</v>
      </c>
      <c r="D70" s="134">
        <v>1984</v>
      </c>
      <c r="E70" s="134">
        <v>1468</v>
      </c>
      <c r="F70" s="134"/>
      <c r="G70" s="134"/>
      <c r="H70" s="134"/>
      <c r="I70" s="134"/>
      <c r="J70" s="135"/>
    </row>
    <row r="71" spans="1:10" x14ac:dyDescent="0.2">
      <c r="A71" s="6" t="s">
        <v>183</v>
      </c>
      <c r="B71" s="134">
        <v>1101</v>
      </c>
      <c r="C71" s="134">
        <v>1023</v>
      </c>
      <c r="D71" s="134">
        <v>843</v>
      </c>
      <c r="E71" s="134"/>
      <c r="F71" s="134"/>
      <c r="G71" s="134"/>
      <c r="H71" s="134"/>
      <c r="I71" s="134">
        <v>0</v>
      </c>
      <c r="J71" s="135">
        <v>68533</v>
      </c>
    </row>
    <row r="72" spans="1:10" x14ac:dyDescent="0.2">
      <c r="A72" s="6" t="s">
        <v>241</v>
      </c>
      <c r="B72" s="134"/>
      <c r="C72" s="134"/>
      <c r="D72" s="134"/>
      <c r="E72" s="134"/>
      <c r="F72" s="134"/>
      <c r="G72" s="134">
        <v>2579</v>
      </c>
      <c r="H72" s="134">
        <v>1620</v>
      </c>
      <c r="I72" s="134">
        <v>30</v>
      </c>
      <c r="J72" s="135">
        <v>14</v>
      </c>
    </row>
    <row r="73" spans="1:10" x14ac:dyDescent="0.2">
      <c r="A73" s="6" t="s">
        <v>242</v>
      </c>
      <c r="B73" s="134"/>
      <c r="C73" s="134"/>
      <c r="D73" s="134"/>
      <c r="E73" s="134"/>
      <c r="F73" s="134"/>
      <c r="G73" s="134">
        <v>2547</v>
      </c>
      <c r="H73" s="134">
        <v>3058</v>
      </c>
      <c r="I73" s="134">
        <v>2382</v>
      </c>
      <c r="J73" s="135">
        <v>5016</v>
      </c>
    </row>
    <row r="74" spans="1:10" x14ac:dyDescent="0.2">
      <c r="A74" s="6" t="s">
        <v>190</v>
      </c>
      <c r="B74" s="134"/>
      <c r="C74" s="134"/>
      <c r="D74" s="134"/>
      <c r="E74" s="134"/>
      <c r="F74" s="134">
        <v>611</v>
      </c>
      <c r="G74" s="134"/>
      <c r="H74" s="134"/>
      <c r="I74" s="134"/>
      <c r="J74" s="135"/>
    </row>
    <row r="75" spans="1:10" x14ac:dyDescent="0.2">
      <c r="A75" s="225" t="s">
        <v>221</v>
      </c>
      <c r="B75" s="97">
        <f>SUM(B68:B71)</f>
        <v>33360</v>
      </c>
      <c r="C75" s="97">
        <f t="shared" ref="C75:E75" si="8">SUM(C68:C71)</f>
        <v>30653</v>
      </c>
      <c r="D75" s="97">
        <f t="shared" si="8"/>
        <v>40646</v>
      </c>
      <c r="E75" s="97">
        <f t="shared" si="8"/>
        <v>56672</v>
      </c>
      <c r="F75" s="97">
        <f>SUM(F68:F74)</f>
        <v>106273</v>
      </c>
      <c r="G75" s="97">
        <f t="shared" ref="G75:J75" si="9">SUM(G68:G74)</f>
        <v>118410</v>
      </c>
      <c r="H75" s="97">
        <f t="shared" si="9"/>
        <v>119758</v>
      </c>
      <c r="I75" s="97">
        <f t="shared" si="9"/>
        <v>9611</v>
      </c>
      <c r="J75" s="185">
        <f t="shared" si="9"/>
        <v>145754</v>
      </c>
    </row>
    <row r="76" spans="1:10" x14ac:dyDescent="0.2">
      <c r="A76" s="6"/>
      <c r="B76" s="134"/>
      <c r="C76" s="134"/>
      <c r="D76" s="134"/>
      <c r="E76" s="134"/>
      <c r="F76" s="134"/>
      <c r="G76" s="14"/>
      <c r="H76" s="14"/>
      <c r="I76" s="14"/>
      <c r="J76" s="139"/>
    </row>
    <row r="77" spans="1:10" x14ac:dyDescent="0.2">
      <c r="A77" s="182" t="s">
        <v>5</v>
      </c>
      <c r="B77" s="134"/>
      <c r="C77" s="134"/>
      <c r="D77" s="134"/>
      <c r="E77" s="134"/>
      <c r="F77" s="134"/>
      <c r="G77" s="14"/>
      <c r="H77" s="14"/>
      <c r="I77" s="14"/>
      <c r="J77" s="139"/>
    </row>
    <row r="78" spans="1:10" x14ac:dyDescent="0.2">
      <c r="A78" s="6" t="s">
        <v>184</v>
      </c>
      <c r="B78" s="134">
        <v>9010</v>
      </c>
      <c r="C78" s="134">
        <v>6628</v>
      </c>
      <c r="D78" s="134">
        <v>9087</v>
      </c>
      <c r="E78" s="134">
        <v>10786</v>
      </c>
      <c r="F78" s="134">
        <v>11270</v>
      </c>
      <c r="G78" s="134">
        <v>13004</v>
      </c>
      <c r="H78" s="134">
        <v>15504</v>
      </c>
      <c r="I78" s="134">
        <v>17551</v>
      </c>
      <c r="J78" s="135">
        <v>14859</v>
      </c>
    </row>
    <row r="79" spans="1:10" x14ac:dyDescent="0.2">
      <c r="A79" s="6" t="s">
        <v>183</v>
      </c>
      <c r="B79" s="134">
        <v>335</v>
      </c>
      <c r="C79" s="134">
        <v>199</v>
      </c>
      <c r="D79" s="134">
        <v>212</v>
      </c>
      <c r="E79" s="134">
        <v>852</v>
      </c>
      <c r="F79" s="134"/>
      <c r="G79" s="134"/>
      <c r="H79" s="134"/>
      <c r="I79" s="134"/>
      <c r="J79" s="135">
        <v>11497</v>
      </c>
    </row>
    <row r="80" spans="1:10" x14ac:dyDescent="0.2">
      <c r="A80" s="6" t="s">
        <v>185</v>
      </c>
      <c r="B80" s="134">
        <v>8991</v>
      </c>
      <c r="C80" s="134">
        <v>9040</v>
      </c>
      <c r="D80" s="134">
        <v>10357</v>
      </c>
      <c r="E80" s="134">
        <v>12150</v>
      </c>
      <c r="F80" s="134">
        <v>18244</v>
      </c>
      <c r="G80" s="134">
        <v>24040</v>
      </c>
      <c r="H80" s="134">
        <v>24470</v>
      </c>
      <c r="I80" s="134">
        <f>30038+1793</f>
        <v>31831</v>
      </c>
      <c r="J80" s="135">
        <f>30685+2575</f>
        <v>33260</v>
      </c>
    </row>
    <row r="81" spans="1:10" x14ac:dyDescent="0.2">
      <c r="A81" s="6" t="s">
        <v>182</v>
      </c>
      <c r="B81" s="134">
        <v>174</v>
      </c>
      <c r="C81" s="134">
        <v>174</v>
      </c>
      <c r="D81" s="134">
        <v>174</v>
      </c>
      <c r="E81" s="134">
        <v>174</v>
      </c>
      <c r="F81" s="134"/>
      <c r="G81" s="134"/>
      <c r="H81" s="134"/>
      <c r="I81" s="134"/>
      <c r="J81" s="135"/>
    </row>
    <row r="82" spans="1:10" x14ac:dyDescent="0.2">
      <c r="A82" s="6" t="s">
        <v>191</v>
      </c>
      <c r="B82" s="134"/>
      <c r="C82" s="134"/>
      <c r="D82" s="134"/>
      <c r="E82" s="134"/>
      <c r="F82" s="134">
        <v>30</v>
      </c>
      <c r="G82" s="134">
        <v>46</v>
      </c>
      <c r="H82" s="134">
        <v>8</v>
      </c>
      <c r="I82" s="134"/>
      <c r="J82" s="135"/>
    </row>
    <row r="83" spans="1:10" x14ac:dyDescent="0.2">
      <c r="A83" s="6" t="s">
        <v>188</v>
      </c>
      <c r="B83" s="134"/>
      <c r="C83" s="134"/>
      <c r="D83" s="134">
        <v>467</v>
      </c>
      <c r="E83" s="134">
        <v>902</v>
      </c>
      <c r="F83" s="134">
        <v>1672</v>
      </c>
      <c r="G83" s="134">
        <v>2441</v>
      </c>
      <c r="H83" s="134">
        <v>3338</v>
      </c>
      <c r="I83" s="134">
        <v>1278</v>
      </c>
      <c r="J83" s="135">
        <v>1574</v>
      </c>
    </row>
    <row r="84" spans="1:10" x14ac:dyDescent="0.2">
      <c r="A84" s="6" t="s">
        <v>166</v>
      </c>
      <c r="B84" s="134"/>
      <c r="C84" s="134"/>
      <c r="D84" s="134"/>
      <c r="E84" s="134"/>
      <c r="F84" s="134">
        <v>6928</v>
      </c>
      <c r="G84" s="134">
        <v>3163</v>
      </c>
      <c r="H84" s="134">
        <v>0</v>
      </c>
      <c r="I84" s="134">
        <v>789</v>
      </c>
      <c r="J84" s="135"/>
    </row>
    <row r="85" spans="1:10" x14ac:dyDescent="0.2">
      <c r="A85" s="6" t="s">
        <v>243</v>
      </c>
      <c r="B85" s="134"/>
      <c r="C85" s="134"/>
      <c r="D85" s="134"/>
      <c r="E85" s="134"/>
      <c r="F85" s="134"/>
      <c r="G85" s="134">
        <v>1466</v>
      </c>
      <c r="H85" s="134">
        <v>999</v>
      </c>
      <c r="I85" s="134">
        <v>701</v>
      </c>
      <c r="J85" s="135"/>
    </row>
    <row r="86" spans="1:10" x14ac:dyDescent="0.2">
      <c r="A86" s="6" t="s">
        <v>180</v>
      </c>
      <c r="B86" s="134">
        <v>3699</v>
      </c>
      <c r="C86" s="134">
        <v>7715</v>
      </c>
      <c r="D86" s="134">
        <v>30544</v>
      </c>
      <c r="E86" s="134">
        <v>38892</v>
      </c>
      <c r="F86" s="134">
        <v>43609</v>
      </c>
      <c r="G86" s="134">
        <v>28782</v>
      </c>
      <c r="H86" s="134">
        <v>26982</v>
      </c>
      <c r="I86" s="134">
        <v>77362</v>
      </c>
      <c r="J86" s="135">
        <v>6625</v>
      </c>
    </row>
    <row r="87" spans="1:10" x14ac:dyDescent="0.2">
      <c r="A87" s="225" t="s">
        <v>222</v>
      </c>
      <c r="B87" s="97">
        <f>SUM(B78:B86)</f>
        <v>22209</v>
      </c>
      <c r="C87" s="97">
        <f t="shared" ref="C87:J87" si="10">SUM(C78:C86)</f>
        <v>23756</v>
      </c>
      <c r="D87" s="97">
        <f t="shared" si="10"/>
        <v>50841</v>
      </c>
      <c r="E87" s="97">
        <f t="shared" si="10"/>
        <v>63756</v>
      </c>
      <c r="F87" s="97">
        <f t="shared" si="10"/>
        <v>81753</v>
      </c>
      <c r="G87" s="97">
        <f t="shared" si="10"/>
        <v>72942</v>
      </c>
      <c r="H87" s="97">
        <f t="shared" si="10"/>
        <v>71301</v>
      </c>
      <c r="I87" s="97">
        <f t="shared" si="10"/>
        <v>129512</v>
      </c>
      <c r="J87" s="185">
        <f t="shared" si="10"/>
        <v>67815</v>
      </c>
    </row>
    <row r="88" spans="1:10" x14ac:dyDescent="0.2">
      <c r="A88" s="226" t="s">
        <v>11</v>
      </c>
      <c r="B88" s="97">
        <f>B75+B87</f>
        <v>55569</v>
      </c>
      <c r="C88" s="97">
        <f t="shared" ref="C88:J88" si="11">C75+C87</f>
        <v>54409</v>
      </c>
      <c r="D88" s="97">
        <f t="shared" si="11"/>
        <v>91487</v>
      </c>
      <c r="E88" s="97">
        <f t="shared" si="11"/>
        <v>120428</v>
      </c>
      <c r="F88" s="97">
        <f t="shared" si="11"/>
        <v>188026</v>
      </c>
      <c r="G88" s="97">
        <f t="shared" si="11"/>
        <v>191352</v>
      </c>
      <c r="H88" s="97">
        <f t="shared" si="11"/>
        <v>191059</v>
      </c>
      <c r="I88" s="97">
        <f t="shared" si="11"/>
        <v>139123</v>
      </c>
      <c r="J88" s="185">
        <f t="shared" si="11"/>
        <v>213569</v>
      </c>
    </row>
    <row r="89" spans="1:10" ht="15" thickBot="1" x14ac:dyDescent="0.25">
      <c r="A89" s="227" t="s">
        <v>186</v>
      </c>
      <c r="B89" s="191">
        <f>B65+B88</f>
        <v>78712</v>
      </c>
      <c r="C89" s="191">
        <f t="shared" ref="C89:J89" si="12">C65+C88</f>
        <v>77432</v>
      </c>
      <c r="D89" s="191">
        <f t="shared" si="12"/>
        <v>122696</v>
      </c>
      <c r="E89" s="191">
        <f t="shared" si="12"/>
        <v>148657</v>
      </c>
      <c r="F89" s="191">
        <f t="shared" si="12"/>
        <v>182063</v>
      </c>
      <c r="G89" s="191">
        <f t="shared" si="12"/>
        <v>155685</v>
      </c>
      <c r="H89" s="191">
        <f t="shared" si="12"/>
        <v>146144</v>
      </c>
      <c r="I89" s="191">
        <f t="shared" si="12"/>
        <v>121226</v>
      </c>
      <c r="J89" s="192">
        <f t="shared" si="12"/>
        <v>211081</v>
      </c>
    </row>
    <row r="90" spans="1:10" ht="15" thickBot="1" x14ac:dyDescent="0.25">
      <c r="B90" s="94"/>
      <c r="C90" s="94"/>
      <c r="D90" s="94"/>
      <c r="E90" s="94"/>
      <c r="F90" s="94"/>
    </row>
    <row r="91" spans="1:10" x14ac:dyDescent="0.2">
      <c r="A91" s="228" t="s">
        <v>192</v>
      </c>
      <c r="B91" s="188">
        <v>9214</v>
      </c>
      <c r="C91" s="188">
        <v>4378</v>
      </c>
      <c r="D91" s="188">
        <v>-537</v>
      </c>
      <c r="E91" s="188">
        <v>2738</v>
      </c>
      <c r="F91" s="188">
        <v>1214</v>
      </c>
      <c r="G91" s="188">
        <v>6362</v>
      </c>
      <c r="H91" s="188">
        <v>5945</v>
      </c>
      <c r="I91" s="188">
        <v>6383</v>
      </c>
      <c r="J91" s="193">
        <v>15941</v>
      </c>
    </row>
    <row r="92" spans="1:10" x14ac:dyDescent="0.2">
      <c r="A92" s="6" t="s">
        <v>193</v>
      </c>
      <c r="B92" s="134">
        <v>-3797</v>
      </c>
      <c r="C92" s="134">
        <v>-5125</v>
      </c>
      <c r="D92" s="134">
        <v>-39466</v>
      </c>
      <c r="E92" s="134">
        <v>-31878</v>
      </c>
      <c r="F92" s="134">
        <v>-76766</v>
      </c>
      <c r="G92" s="134">
        <v>5715</v>
      </c>
      <c r="H92" s="134">
        <v>615</v>
      </c>
      <c r="I92" s="134">
        <v>1018</v>
      </c>
      <c r="J92" s="135">
        <v>1448</v>
      </c>
    </row>
    <row r="93" spans="1:10" x14ac:dyDescent="0.2">
      <c r="A93" s="6" t="s">
        <v>194</v>
      </c>
      <c r="B93" s="134">
        <v>-3479</v>
      </c>
      <c r="C93" s="134">
        <v>-2537</v>
      </c>
      <c r="D93" s="134">
        <v>47556</v>
      </c>
      <c r="E93" s="134">
        <v>25965</v>
      </c>
      <c r="F93" s="134">
        <v>67601</v>
      </c>
      <c r="G93" s="134">
        <v>-10517</v>
      </c>
      <c r="H93" s="134">
        <v>-2210</v>
      </c>
      <c r="I93" s="134">
        <v>-7326</v>
      </c>
      <c r="J93" s="135">
        <v>-20725</v>
      </c>
    </row>
    <row r="94" spans="1:10" x14ac:dyDescent="0.2">
      <c r="A94" s="6"/>
      <c r="B94" s="134"/>
      <c r="C94" s="134"/>
      <c r="D94" s="134"/>
      <c r="E94" s="134"/>
      <c r="F94" s="134"/>
      <c r="G94" s="14"/>
      <c r="H94" s="14"/>
      <c r="I94" s="14"/>
      <c r="J94" s="139"/>
    </row>
    <row r="95" spans="1:10" x14ac:dyDescent="0.2">
      <c r="A95" s="6" t="s">
        <v>195</v>
      </c>
      <c r="B95" s="134">
        <v>462</v>
      </c>
      <c r="C95" s="134">
        <v>462</v>
      </c>
      <c r="D95" s="134">
        <v>1238</v>
      </c>
      <c r="E95" s="134">
        <v>1496</v>
      </c>
      <c r="F95" s="134">
        <v>1496</v>
      </c>
      <c r="G95" s="134">
        <v>1496</v>
      </c>
      <c r="H95" s="134">
        <v>1496</v>
      </c>
      <c r="I95" s="134">
        <v>5824</v>
      </c>
      <c r="J95" s="135">
        <v>5824</v>
      </c>
    </row>
    <row r="96" spans="1:10" ht="15" thickBot="1" x14ac:dyDescent="0.25">
      <c r="A96" s="229" t="s">
        <v>125</v>
      </c>
      <c r="B96" s="187">
        <v>32.25</v>
      </c>
      <c r="C96" s="187">
        <v>13.95</v>
      </c>
      <c r="D96" s="187">
        <v>10.9</v>
      </c>
      <c r="E96" s="187">
        <v>12.5</v>
      </c>
      <c r="F96" s="187">
        <v>8.1999999999999993</v>
      </c>
      <c r="G96" s="43">
        <v>4.45</v>
      </c>
      <c r="H96" s="43">
        <v>5.95</v>
      </c>
      <c r="I96" s="43">
        <v>10.85</v>
      </c>
      <c r="J96" s="70">
        <v>4.91</v>
      </c>
    </row>
    <row r="99" spans="1:10" hidden="1" x14ac:dyDescent="0.2">
      <c r="A99" s="2" t="s">
        <v>225</v>
      </c>
    </row>
    <row r="100" spans="1:10" hidden="1" x14ac:dyDescent="0.2">
      <c r="A100" s="2" t="s">
        <v>234</v>
      </c>
    </row>
    <row r="101" spans="1:10" hidden="1" x14ac:dyDescent="0.2">
      <c r="A101" s="2" t="s">
        <v>226</v>
      </c>
    </row>
    <row r="102" spans="1:10" hidden="1" x14ac:dyDescent="0.2">
      <c r="A102" s="2" t="s">
        <v>227</v>
      </c>
      <c r="B102" s="126">
        <f>B28/B6</f>
        <v>4.121813691225127E-2</v>
      </c>
      <c r="C102" s="126">
        <f>C28/C6</f>
        <v>1.5385043142997488E-2</v>
      </c>
      <c r="D102" s="126">
        <f>D28/D6</f>
        <v>-7.9546833906534498E-2</v>
      </c>
      <c r="E102" s="126">
        <f>E28/E6</f>
        <v>-3.1902951636181835E-2</v>
      </c>
      <c r="F102" s="126">
        <f>F28/F6</f>
        <v>-0.23368524250869183</v>
      </c>
      <c r="G102" s="126">
        <f t="shared" ref="G102:J102" si="13">G28/G6</f>
        <v>-0.23667277338074311</v>
      </c>
      <c r="H102" s="126">
        <f t="shared" si="13"/>
        <v>-9.713366704097752E-2</v>
      </c>
      <c r="I102" s="126">
        <f t="shared" si="13"/>
        <v>-6.6190830669527523E-2</v>
      </c>
      <c r="J102" s="126">
        <f t="shared" si="13"/>
        <v>-0.1017011544667053</v>
      </c>
    </row>
    <row r="103" spans="1:10" hidden="1" x14ac:dyDescent="0.2"/>
    <row r="104" spans="1:10" hidden="1" x14ac:dyDescent="0.2">
      <c r="A104" s="2" t="s">
        <v>228</v>
      </c>
    </row>
    <row r="105" spans="1:10" hidden="1" x14ac:dyDescent="0.2"/>
    <row r="106" spans="1:10" hidden="1" x14ac:dyDescent="0.2">
      <c r="B106" s="126">
        <f>B28/B65</f>
        <v>0.15287559953333621</v>
      </c>
      <c r="C106" s="126">
        <f>C28/C65</f>
        <v>7.2101811232246016E-2</v>
      </c>
      <c r="D106" s="126">
        <f>D28/D65</f>
        <v>-0.25197859591784422</v>
      </c>
      <c r="E106" s="126">
        <f>E28/E65</f>
        <v>-0.11980587339261044</v>
      </c>
      <c r="F106" s="126">
        <f>F28/F65</f>
        <v>4.3171222538990444</v>
      </c>
      <c r="G106" s="126">
        <f t="shared" ref="G106:J106" si="14">G28/G65</f>
        <v>0.73527350211680265</v>
      </c>
      <c r="H106" s="126">
        <f t="shared" si="14"/>
        <v>0.22725147500834911</v>
      </c>
      <c r="I106" s="126">
        <f t="shared" si="14"/>
        <v>0.42230541431524837</v>
      </c>
      <c r="J106" s="126">
        <f t="shared" si="14"/>
        <v>5.219051446945338</v>
      </c>
    </row>
    <row r="107" spans="1:10" hidden="1" x14ac:dyDescent="0.2"/>
    <row r="108" spans="1:10" hidden="1" x14ac:dyDescent="0.2">
      <c r="A108" s="2" t="s">
        <v>235</v>
      </c>
    </row>
    <row r="109" spans="1:10" hidden="1" x14ac:dyDescent="0.2"/>
    <row r="110" spans="1:10" hidden="1" x14ac:dyDescent="0.2">
      <c r="A110" s="2" t="s">
        <v>229</v>
      </c>
    </row>
    <row r="111" spans="1:10" hidden="1" x14ac:dyDescent="0.2"/>
    <row r="112" spans="1:10" hidden="1" x14ac:dyDescent="0.2">
      <c r="B112" s="118">
        <f>B54/B87</f>
        <v>1.0633977216443784</v>
      </c>
      <c r="C112" s="118">
        <f t="shared" ref="C112:J112" si="15">C54/C87</f>
        <v>0.91905202896110461</v>
      </c>
      <c r="D112" s="118">
        <f t="shared" si="15"/>
        <v>0.56269546232371515</v>
      </c>
      <c r="E112" s="118">
        <f t="shared" si="15"/>
        <v>0.46483468222598656</v>
      </c>
      <c r="F112" s="118">
        <f t="shared" si="15"/>
        <v>0.25937886071459149</v>
      </c>
      <c r="G112" s="118">
        <f t="shared" si="15"/>
        <v>0.31601820624605853</v>
      </c>
      <c r="H112" s="118">
        <f t="shared" si="15"/>
        <v>0.35949004922792105</v>
      </c>
      <c r="I112" s="118">
        <f t="shared" si="15"/>
        <v>0.21601087157946755</v>
      </c>
      <c r="J112" s="118">
        <f t="shared" si="15"/>
        <v>0.37838236378382362</v>
      </c>
    </row>
    <row r="113" spans="1:10" hidden="1" x14ac:dyDescent="0.2"/>
    <row r="114" spans="1:10" hidden="1" x14ac:dyDescent="0.2">
      <c r="A114" s="2" t="s">
        <v>237</v>
      </c>
    </row>
    <row r="115" spans="1:10" hidden="1" x14ac:dyDescent="0.2">
      <c r="A115" s="2" t="s">
        <v>230</v>
      </c>
    </row>
    <row r="116" spans="1:10" hidden="1" x14ac:dyDescent="0.2"/>
    <row r="117" spans="1:10" hidden="1" x14ac:dyDescent="0.2">
      <c r="B117" s="126">
        <f>B88/B89</f>
        <v>0.70597875800386223</v>
      </c>
      <c r="C117" s="126">
        <f t="shared" ref="C117:J117" si="16">C88/C89</f>
        <v>0.70266814753590245</v>
      </c>
      <c r="D117" s="126">
        <f t="shared" si="16"/>
        <v>0.74563962965377839</v>
      </c>
      <c r="E117" s="126">
        <f t="shared" si="16"/>
        <v>0.8101064867446538</v>
      </c>
      <c r="F117" s="126">
        <f t="shared" si="16"/>
        <v>1.0327523988948881</v>
      </c>
      <c r="G117" s="126">
        <f t="shared" si="16"/>
        <v>1.2290972155313613</v>
      </c>
      <c r="H117" s="126">
        <f t="shared" si="16"/>
        <v>1.307333862491789</v>
      </c>
      <c r="I117" s="126">
        <f t="shared" si="16"/>
        <v>1.147633345981885</v>
      </c>
      <c r="J117" s="126">
        <f t="shared" si="16"/>
        <v>1.011786944348378</v>
      </c>
    </row>
    <row r="118" spans="1:10" hidden="1" x14ac:dyDescent="0.2"/>
    <row r="119" spans="1:10" hidden="1" x14ac:dyDescent="0.2">
      <c r="A119" s="2" t="s">
        <v>236</v>
      </c>
    </row>
    <row r="120" spans="1:10" hidden="1" x14ac:dyDescent="0.2"/>
    <row r="121" spans="1:10" hidden="1" x14ac:dyDescent="0.2">
      <c r="A121" s="2" t="s">
        <v>231</v>
      </c>
      <c r="B121" s="127">
        <f>B31</f>
        <v>7.65</v>
      </c>
      <c r="C121" s="127">
        <f>C31</f>
        <v>3.58</v>
      </c>
      <c r="D121" s="127">
        <f>D31</f>
        <v>-6.35</v>
      </c>
      <c r="E121" s="127">
        <f>E31</f>
        <v>-2.25</v>
      </c>
      <c r="F121" s="127">
        <f>F31</f>
        <v>-17.21</v>
      </c>
      <c r="G121" s="127">
        <f t="shared" ref="G121:J121" si="17">G31</f>
        <v>-17.53</v>
      </c>
      <c r="H121" s="127">
        <f t="shared" si="17"/>
        <v>-6.82</v>
      </c>
      <c r="I121" s="127">
        <f t="shared" si="17"/>
        <v>-1.3</v>
      </c>
      <c r="J121" s="127">
        <f t="shared" si="17"/>
        <v>-2.23</v>
      </c>
    </row>
    <row r="122" spans="1:10" hidden="1" x14ac:dyDescent="0.2"/>
    <row r="123" spans="1:10" hidden="1" x14ac:dyDescent="0.2"/>
    <row r="124" spans="1:10" hidden="1" x14ac:dyDescent="0.2">
      <c r="A124" s="2" t="s">
        <v>238</v>
      </c>
    </row>
    <row r="125" spans="1:10" hidden="1" x14ac:dyDescent="0.2"/>
    <row r="126" spans="1:10" hidden="1" x14ac:dyDescent="0.2">
      <c r="A126" s="2" t="s">
        <v>232</v>
      </c>
    </row>
    <row r="127" spans="1:10" hidden="1" x14ac:dyDescent="0.2"/>
    <row r="128" spans="1:10" hidden="1" x14ac:dyDescent="0.2">
      <c r="B128" s="118">
        <f>B6/B56</f>
        <v>1.0905071653623335</v>
      </c>
      <c r="C128" s="118">
        <f>C6/C56</f>
        <v>1.3934419878086579</v>
      </c>
      <c r="D128" s="118">
        <f>D6/D56</f>
        <v>0.80573123818217385</v>
      </c>
      <c r="E128" s="118">
        <f>E6/E56</f>
        <v>0.71311139065096163</v>
      </c>
      <c r="F128" s="118">
        <f>F6/F56</f>
        <v>0.60507077220522565</v>
      </c>
      <c r="G128" s="118">
        <f t="shared" ref="G128:J128" si="18">G6/G56</f>
        <v>0.71173844622153704</v>
      </c>
      <c r="H128" s="118">
        <f t="shared" si="18"/>
        <v>0.71903054521567766</v>
      </c>
      <c r="I128" s="118">
        <f t="shared" si="18"/>
        <v>0.83569975262379792</v>
      </c>
      <c r="J128" s="118">
        <f t="shared" si="18"/>
        <v>0.65250698870053614</v>
      </c>
    </row>
    <row r="129" spans="1:10" hidden="1" x14ac:dyDescent="0.2"/>
    <row r="130" spans="1:10" hidden="1" x14ac:dyDescent="0.2">
      <c r="A130" s="2" t="s">
        <v>239</v>
      </c>
    </row>
    <row r="131" spans="1:10" hidden="1" x14ac:dyDescent="0.2"/>
    <row r="132" spans="1:10" hidden="1" x14ac:dyDescent="0.2">
      <c r="A132" s="2" t="s">
        <v>233</v>
      </c>
    </row>
    <row r="133" spans="1:10" hidden="1" x14ac:dyDescent="0.2"/>
    <row r="134" spans="1:10" hidden="1" x14ac:dyDescent="0.2">
      <c r="B134" s="118">
        <f>B91/B6</f>
        <v>0.10734423784892119</v>
      </c>
      <c r="C134" s="118">
        <f>C91/C6</f>
        <v>4.057573426508615E-2</v>
      </c>
      <c r="D134" s="118">
        <f>D91/D6</f>
        <v>-5.4319239328343115E-3</v>
      </c>
      <c r="E134" s="118">
        <f>E91/E6</f>
        <v>2.5827995736211078E-2</v>
      </c>
      <c r="F134" s="118">
        <f>F91/F6</f>
        <v>1.1020234021114551E-2</v>
      </c>
      <c r="G134" s="118">
        <f t="shared" ref="G134:J134" si="19">G91/G6</f>
        <v>5.7415145252556248E-2</v>
      </c>
      <c r="H134" s="118">
        <f t="shared" si="19"/>
        <v>5.6574865343255745E-2</v>
      </c>
      <c r="I134" s="118">
        <f t="shared" si="19"/>
        <v>5.5900512326487718E-2</v>
      </c>
      <c r="J134" s="118">
        <f t="shared" si="19"/>
        <v>0.12485314619589906</v>
      </c>
    </row>
    <row r="135" spans="1:10" hidden="1" x14ac:dyDescent="0.2"/>
    <row r="136" spans="1:10" ht="15" hidden="1" x14ac:dyDescent="0.25">
      <c r="A136" s="128" t="s">
        <v>199</v>
      </c>
      <c r="B136" s="94"/>
      <c r="C136" s="94"/>
      <c r="D136" s="94"/>
      <c r="E136" s="94"/>
      <c r="F136" s="94"/>
    </row>
    <row r="137" spans="1:10" hidden="1" x14ac:dyDescent="0.2"/>
  </sheetData>
  <mergeCells count="4">
    <mergeCell ref="B3:H3"/>
    <mergeCell ref="I3:J3"/>
    <mergeCell ref="I34:J34"/>
    <mergeCell ref="B34:H34"/>
  </mergeCells>
  <hyperlinks>
    <hyperlink ref="A136" r:id="rId1" xr:uid="{11F3B1F4-86DE-4716-9D40-8F3947925360}"/>
  </hyperlinks>
  <pageMargins left="0.7" right="0.7" top="0.75" bottom="0.75" header="0.3" footer="0.3"/>
  <pageSetup scale="9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J116"/>
  <sheetViews>
    <sheetView tabSelected="1" topLeftCell="A7" zoomScale="120" zoomScaleNormal="120" workbookViewId="0">
      <selection activeCell="A78" sqref="A78"/>
    </sheetView>
  </sheetViews>
  <sheetFormatPr defaultColWidth="9.140625" defaultRowHeight="14.25" x14ac:dyDescent="0.2"/>
  <cols>
    <col min="1" max="1" width="32.140625" style="2" customWidth="1"/>
    <col min="2" max="2" width="9.140625" style="2"/>
    <col min="3" max="3" width="12.42578125" style="2" customWidth="1"/>
    <col min="4" max="4" width="13.42578125" style="2" customWidth="1"/>
    <col min="5" max="6" width="11.85546875" style="2" customWidth="1"/>
    <col min="7" max="7" width="9.85546875" style="2" customWidth="1"/>
    <col min="8" max="9" width="10.5703125" style="2" customWidth="1"/>
    <col min="10" max="10" width="10.42578125" style="2" customWidth="1"/>
    <col min="11" max="16384" width="9.140625" style="2"/>
  </cols>
  <sheetData>
    <row r="1" spans="1:10" x14ac:dyDescent="0.2">
      <c r="A1" s="121"/>
      <c r="B1" s="121"/>
      <c r="C1" s="121"/>
      <c r="D1" s="121"/>
      <c r="E1" s="121"/>
      <c r="F1" s="121"/>
    </row>
    <row r="2" spans="1:10" x14ac:dyDescent="0.2">
      <c r="A2" s="95" t="s">
        <v>224</v>
      </c>
      <c r="B2" s="121"/>
      <c r="C2" s="121"/>
      <c r="D2" s="121"/>
      <c r="E2" s="121"/>
      <c r="F2" s="121"/>
    </row>
    <row r="3" spans="1:10" x14ac:dyDescent="0.2">
      <c r="A3" s="121"/>
      <c r="B3" s="121"/>
      <c r="C3" s="121"/>
      <c r="D3" s="121"/>
      <c r="E3" s="121"/>
      <c r="F3" s="121"/>
    </row>
    <row r="4" spans="1:10" x14ac:dyDescent="0.2">
      <c r="A4" s="122" t="s">
        <v>216</v>
      </c>
      <c r="B4" s="100">
        <v>2011</v>
      </c>
      <c r="C4" s="100">
        <v>2012</v>
      </c>
      <c r="D4" s="100">
        <v>2013</v>
      </c>
      <c r="E4" s="100">
        <v>2014</v>
      </c>
      <c r="F4" s="100">
        <v>2015</v>
      </c>
      <c r="G4" s="100">
        <v>2016</v>
      </c>
      <c r="H4" s="100">
        <v>2017</v>
      </c>
      <c r="I4" s="100">
        <v>2018</v>
      </c>
      <c r="J4" s="100">
        <v>2019</v>
      </c>
    </row>
    <row r="5" spans="1:10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</row>
    <row r="6" spans="1:10" x14ac:dyDescent="0.2">
      <c r="A6" s="121" t="s">
        <v>246</v>
      </c>
      <c r="B6" s="124">
        <f>'Summarized Financial Statements'!B6</f>
        <v>85836</v>
      </c>
      <c r="C6" s="124">
        <f>'Summarized Financial Statements'!C6</f>
        <v>107897</v>
      </c>
      <c r="D6" s="124">
        <f>'Summarized Financial Statements'!D6</f>
        <v>98860</v>
      </c>
      <c r="E6" s="124">
        <f>'Summarized Financial Statements'!E6</f>
        <v>106009</v>
      </c>
      <c r="F6" s="124">
        <f>'Summarized Financial Statements'!F6</f>
        <v>110161</v>
      </c>
      <c r="G6" s="124">
        <f>'Summarized Financial Statements'!G6</f>
        <v>110807</v>
      </c>
      <c r="H6" s="124">
        <f>'Summarized Financial Statements'!H6</f>
        <v>105082</v>
      </c>
      <c r="I6" s="124">
        <f>'Summarized Financial Statements'!I6</f>
        <v>114185</v>
      </c>
      <c r="J6" s="124">
        <f>'Summarized Financial Statements'!J6</f>
        <v>127678</v>
      </c>
    </row>
    <row r="7" spans="1:10" x14ac:dyDescent="0.2">
      <c r="A7" s="121" t="s">
        <v>247</v>
      </c>
      <c r="B7" s="124">
        <f>'Summarized Financial Statements'!B12</f>
        <v>86590</v>
      </c>
      <c r="C7" s="124">
        <f>'Summarized Financial Statements'!C12</f>
        <v>111138</v>
      </c>
      <c r="D7" s="124">
        <f>'Summarized Financial Statements'!D12</f>
        <v>100883</v>
      </c>
      <c r="E7" s="124">
        <f>'Summarized Financial Statements'!E12</f>
        <v>107804</v>
      </c>
      <c r="F7" s="124">
        <f>'Summarized Financial Statements'!F12</f>
        <v>110314</v>
      </c>
      <c r="G7" s="124">
        <f>'Summarized Financial Statements'!G12</f>
        <v>118780</v>
      </c>
      <c r="H7" s="124">
        <f>'Summarized Financial Statements'!H12</f>
        <v>106651</v>
      </c>
      <c r="I7" s="124">
        <f>'Summarized Financial Statements'!I12</f>
        <v>114230</v>
      </c>
      <c r="J7" s="124">
        <f>'Summarized Financial Statements'!J12</f>
        <v>128347</v>
      </c>
    </row>
    <row r="8" spans="1:10" x14ac:dyDescent="0.2">
      <c r="A8" s="121" t="s">
        <v>248</v>
      </c>
      <c r="B8" s="124">
        <f>'Summarized Financial Statements'!B28</f>
        <v>3538</v>
      </c>
      <c r="C8" s="124">
        <f>'Summarized Financial Statements'!C28</f>
        <v>1660</v>
      </c>
      <c r="D8" s="124">
        <f>'Summarized Financial Statements'!D28</f>
        <v>-7864</v>
      </c>
      <c r="E8" s="124">
        <f>'Summarized Financial Statements'!E28</f>
        <v>-3382</v>
      </c>
      <c r="F8" s="124">
        <f>'Summarized Financial Statements'!F28</f>
        <v>-25743</v>
      </c>
      <c r="G8" s="124">
        <f>'Summarized Financial Statements'!G28</f>
        <v>-26225</v>
      </c>
      <c r="H8" s="124">
        <f>'Summarized Financial Statements'!H28</f>
        <v>-10207</v>
      </c>
      <c r="I8" s="124">
        <f>'Summarized Financial Statements'!I28</f>
        <v>-7558</v>
      </c>
      <c r="J8" s="124">
        <f>'Summarized Financial Statements'!J28</f>
        <v>-12985</v>
      </c>
    </row>
    <row r="9" spans="1:10" x14ac:dyDescent="0.2">
      <c r="A9" s="121"/>
      <c r="B9" s="121"/>
      <c r="C9" s="121"/>
      <c r="D9" s="121"/>
      <c r="E9" s="121"/>
      <c r="F9" s="121"/>
    </row>
    <row r="10" spans="1:10" x14ac:dyDescent="0.2">
      <c r="A10" s="121"/>
      <c r="B10" s="121"/>
      <c r="C10" s="121"/>
      <c r="D10" s="121"/>
      <c r="E10" s="121"/>
      <c r="F10" s="121"/>
    </row>
    <row r="11" spans="1:10" x14ac:dyDescent="0.2">
      <c r="A11" s="121"/>
      <c r="B11" s="121"/>
      <c r="C11" s="121"/>
      <c r="D11" s="121"/>
      <c r="E11" s="121"/>
      <c r="F11" s="121"/>
    </row>
    <row r="12" spans="1:10" x14ac:dyDescent="0.2">
      <c r="A12" s="121"/>
      <c r="B12" s="121"/>
      <c r="C12" s="121"/>
      <c r="D12" s="121"/>
      <c r="E12" s="121"/>
      <c r="F12" s="121"/>
    </row>
    <row r="13" spans="1:10" x14ac:dyDescent="0.2">
      <c r="A13" s="121"/>
      <c r="B13" s="121"/>
      <c r="C13" s="121"/>
      <c r="D13" s="121"/>
      <c r="E13" s="121"/>
      <c r="F13" s="121"/>
    </row>
    <row r="14" spans="1:10" x14ac:dyDescent="0.2">
      <c r="A14" s="121"/>
      <c r="B14" s="121"/>
      <c r="C14" s="121"/>
      <c r="D14" s="121"/>
      <c r="E14" s="121"/>
      <c r="F14" s="121"/>
    </row>
    <row r="15" spans="1:10" x14ac:dyDescent="0.2">
      <c r="A15" s="121"/>
      <c r="B15" s="121"/>
      <c r="C15" s="121"/>
      <c r="D15" s="121"/>
      <c r="E15" s="121"/>
      <c r="F15" s="121"/>
    </row>
    <row r="16" spans="1:10" x14ac:dyDescent="0.2">
      <c r="A16" s="121"/>
      <c r="B16" s="121"/>
      <c r="C16" s="121"/>
      <c r="D16" s="121"/>
      <c r="E16" s="121"/>
      <c r="F16" s="121"/>
    </row>
    <row r="17" spans="1:10" x14ac:dyDescent="0.2">
      <c r="A17" s="121"/>
      <c r="B17" s="121"/>
      <c r="C17" s="121"/>
      <c r="D17" s="121"/>
      <c r="E17" s="121"/>
      <c r="F17" s="121"/>
    </row>
    <row r="18" spans="1:10" x14ac:dyDescent="0.2">
      <c r="A18" s="121"/>
      <c r="B18" s="121"/>
      <c r="C18" s="121"/>
      <c r="D18" s="121"/>
      <c r="E18" s="121"/>
      <c r="F18" s="121"/>
    </row>
    <row r="19" spans="1:10" x14ac:dyDescent="0.2">
      <c r="A19" s="121"/>
      <c r="B19" s="121"/>
      <c r="C19" s="121"/>
      <c r="D19" s="121"/>
      <c r="E19" s="121"/>
      <c r="F19" s="121"/>
    </row>
    <row r="20" spans="1:10" x14ac:dyDescent="0.2">
      <c r="A20" s="121"/>
      <c r="B20" s="121"/>
      <c r="C20" s="121"/>
      <c r="D20" s="121"/>
      <c r="E20" s="121"/>
      <c r="F20" s="121"/>
    </row>
    <row r="21" spans="1:10" x14ac:dyDescent="0.2">
      <c r="A21" s="121"/>
      <c r="B21" s="121"/>
      <c r="C21" s="121"/>
      <c r="D21" s="121"/>
      <c r="E21" s="121"/>
      <c r="F21" s="121"/>
    </row>
    <row r="22" spans="1:10" x14ac:dyDescent="0.2">
      <c r="A22" s="121"/>
      <c r="B22" s="121"/>
      <c r="C22" s="121"/>
      <c r="D22" s="121"/>
      <c r="E22" s="121"/>
      <c r="F22" s="121"/>
    </row>
    <row r="23" spans="1:10" x14ac:dyDescent="0.2">
      <c r="A23" s="121"/>
      <c r="B23" s="121"/>
      <c r="C23" s="121"/>
      <c r="D23" s="121"/>
      <c r="E23" s="121"/>
      <c r="F23" s="121"/>
    </row>
    <row r="24" spans="1:10" x14ac:dyDescent="0.2">
      <c r="A24" s="121"/>
      <c r="B24" s="121"/>
      <c r="C24" s="121"/>
      <c r="D24" s="121"/>
      <c r="E24" s="121"/>
      <c r="F24" s="121"/>
    </row>
    <row r="25" spans="1:10" x14ac:dyDescent="0.2">
      <c r="A25" s="121"/>
      <c r="B25" s="121"/>
      <c r="C25" s="121"/>
      <c r="D25" s="121"/>
      <c r="E25" s="121"/>
      <c r="F25" s="121"/>
    </row>
    <row r="26" spans="1:10" x14ac:dyDescent="0.2">
      <c r="A26" s="121"/>
      <c r="B26" s="123"/>
      <c r="C26" s="123"/>
      <c r="D26" s="123"/>
      <c r="E26" s="123"/>
      <c r="F26" s="123"/>
    </row>
    <row r="27" spans="1:10" x14ac:dyDescent="0.2">
      <c r="A27" s="122" t="s">
        <v>215</v>
      </c>
      <c r="B27" s="100">
        <v>2011</v>
      </c>
      <c r="C27" s="100">
        <v>2012</v>
      </c>
      <c r="D27" s="100">
        <v>2013</v>
      </c>
      <c r="E27" s="100">
        <v>2014</v>
      </c>
      <c r="F27" s="100">
        <v>2015</v>
      </c>
      <c r="G27" s="100">
        <v>2016</v>
      </c>
      <c r="H27" s="100">
        <v>2017</v>
      </c>
      <c r="I27" s="100">
        <v>2018</v>
      </c>
      <c r="J27" s="100">
        <v>2019</v>
      </c>
    </row>
    <row r="28" spans="1:10" x14ac:dyDescent="0.2">
      <c r="A28" s="122"/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x14ac:dyDescent="0.2">
      <c r="A29" s="121" t="s">
        <v>249</v>
      </c>
      <c r="B29" s="125">
        <f>'Summarized Financial Statements'!B15</f>
        <v>53419</v>
      </c>
      <c r="C29" s="125">
        <f>'Summarized Financial Statements'!C15</f>
        <v>77217</v>
      </c>
      <c r="D29" s="125">
        <f>'Summarized Financial Statements'!D15</f>
        <v>77225</v>
      </c>
      <c r="E29" s="125">
        <f>'Summarized Financial Statements'!E15</f>
        <v>75268</v>
      </c>
      <c r="F29" s="125">
        <f>'Summarized Financial Statements'!F15</f>
        <v>76059</v>
      </c>
      <c r="G29" s="125">
        <f>'Summarized Financial Statements'!G15</f>
        <v>67861</v>
      </c>
      <c r="H29" s="125">
        <f>'Summarized Financial Statements'!H15</f>
        <v>65356</v>
      </c>
      <c r="I29" s="125">
        <f>'Summarized Financial Statements'!I15</f>
        <v>75030</v>
      </c>
      <c r="J29" s="125">
        <f>'Summarized Financial Statements'!J15</f>
        <v>80977</v>
      </c>
    </row>
    <row r="30" spans="1:10" x14ac:dyDescent="0.2">
      <c r="A30" s="121" t="s">
        <v>250</v>
      </c>
      <c r="B30" s="125">
        <f>'Summarized Financial Statements'!B16</f>
        <v>9622</v>
      </c>
      <c r="C30" s="125">
        <f>'Summarized Financial Statements'!C16</f>
        <v>9970</v>
      </c>
      <c r="D30" s="125">
        <f>'Summarized Financial Statements'!D16</f>
        <v>11178</v>
      </c>
      <c r="E30" s="125">
        <f>'Summarized Financial Statements'!E16</f>
        <v>12490</v>
      </c>
      <c r="F30" s="125">
        <f>'Summarized Financial Statements'!F16</f>
        <v>25932</v>
      </c>
      <c r="G30" s="125">
        <f>'Summarized Financial Statements'!G16</f>
        <v>29578</v>
      </c>
      <c r="H30" s="125">
        <f>'Summarized Financial Statements'!H16</f>
        <v>15524</v>
      </c>
      <c r="I30" s="125">
        <f>'Summarized Financial Statements'!I16</f>
        <v>18929</v>
      </c>
      <c r="J30" s="125">
        <f>'Summarized Financial Statements'!J16</f>
        <v>25343</v>
      </c>
    </row>
    <row r="31" spans="1:10" x14ac:dyDescent="0.2">
      <c r="A31" s="121" t="s">
        <v>251</v>
      </c>
      <c r="B31" s="125">
        <f>'Summarized Financial Statements'!B17</f>
        <v>16980</v>
      </c>
      <c r="C31" s="125">
        <f>'Summarized Financial Statements'!C17</f>
        <v>19404</v>
      </c>
      <c r="D31" s="125">
        <f>'Summarized Financial Statements'!D17</f>
        <v>18643</v>
      </c>
      <c r="E31" s="125">
        <f>'Summarized Financial Statements'!E17</f>
        <v>20972</v>
      </c>
      <c r="F31" s="125">
        <f>'Summarized Financial Statements'!F17</f>
        <v>24503</v>
      </c>
      <c r="G31" s="125">
        <f>'Summarized Financial Statements'!G17</f>
        <v>22812</v>
      </c>
      <c r="H31" s="125">
        <f>'Summarized Financial Statements'!H17</f>
        <v>24500</v>
      </c>
      <c r="I31" s="125">
        <f>'Summarized Financial Statements'!I17</f>
        <v>20909</v>
      </c>
      <c r="J31" s="125">
        <f>'Summarized Financial Statements'!J17</f>
        <v>22850</v>
      </c>
    </row>
    <row r="32" spans="1:10" x14ac:dyDescent="0.2">
      <c r="A32" s="121" t="s">
        <v>252</v>
      </c>
      <c r="B32" s="124">
        <f>'Summarized Financial Statements'!B24</f>
        <v>81588</v>
      </c>
      <c r="C32" s="124">
        <f>'Summarized Financial Statements'!C24</f>
        <v>108992</v>
      </c>
      <c r="D32" s="124">
        <f>'Summarized Financial Statements'!D24</f>
        <v>111709</v>
      </c>
      <c r="E32" s="124">
        <f>'Summarized Financial Statements'!E24</f>
        <v>112665</v>
      </c>
      <c r="F32" s="124">
        <f>'Summarized Financial Statements'!F24</f>
        <v>140026</v>
      </c>
      <c r="G32" s="124">
        <f>'Summarized Financial Statements'!G24</f>
        <v>144879</v>
      </c>
      <c r="H32" s="124">
        <f>'Summarized Financial Statements'!H24</f>
        <v>116853</v>
      </c>
      <c r="I32" s="124">
        <f>'Summarized Financial Statements'!I24</f>
        <v>121818</v>
      </c>
      <c r="J32" s="124">
        <f>'Summarized Financial Statements'!J24</f>
        <v>141322</v>
      </c>
    </row>
    <row r="33" spans="1:6" x14ac:dyDescent="0.2">
      <c r="A33" s="121"/>
      <c r="B33" s="121"/>
      <c r="C33" s="121"/>
      <c r="D33" s="121"/>
      <c r="E33" s="121"/>
      <c r="F33" s="121"/>
    </row>
    <row r="34" spans="1:6" x14ac:dyDescent="0.2">
      <c r="A34" s="121"/>
      <c r="B34" s="121"/>
      <c r="C34" s="121"/>
      <c r="D34" s="121"/>
      <c r="E34" s="121"/>
      <c r="F34" s="121"/>
    </row>
    <row r="35" spans="1:6" x14ac:dyDescent="0.2">
      <c r="A35" s="121"/>
      <c r="B35" s="121"/>
      <c r="C35" s="121"/>
      <c r="D35" s="121"/>
      <c r="E35" s="121"/>
      <c r="F35" s="121"/>
    </row>
    <row r="36" spans="1:6" x14ac:dyDescent="0.2">
      <c r="A36" s="121"/>
      <c r="B36" s="121"/>
      <c r="C36" s="121"/>
      <c r="D36" s="121"/>
      <c r="E36" s="121"/>
      <c r="F36" s="121"/>
    </row>
    <row r="37" spans="1:6" x14ac:dyDescent="0.2">
      <c r="A37" s="121"/>
      <c r="B37" s="121"/>
      <c r="C37" s="121"/>
      <c r="D37" s="121"/>
      <c r="E37" s="121"/>
      <c r="F37" s="121"/>
    </row>
    <row r="38" spans="1:6" x14ac:dyDescent="0.2">
      <c r="A38" s="121"/>
      <c r="B38" s="121"/>
      <c r="C38" s="121"/>
      <c r="D38" s="121"/>
      <c r="E38" s="121"/>
      <c r="F38" s="121"/>
    </row>
    <row r="39" spans="1:6" x14ac:dyDescent="0.2">
      <c r="A39" s="121"/>
      <c r="B39" s="121"/>
      <c r="C39" s="121"/>
      <c r="D39" s="121"/>
      <c r="E39" s="121"/>
      <c r="F39" s="121"/>
    </row>
    <row r="40" spans="1:6" x14ac:dyDescent="0.2">
      <c r="A40" s="121"/>
      <c r="B40" s="121"/>
      <c r="C40" s="121"/>
      <c r="D40" s="121"/>
      <c r="E40" s="121"/>
      <c r="F40" s="121"/>
    </row>
    <row r="41" spans="1:6" x14ac:dyDescent="0.2">
      <c r="A41" s="121"/>
      <c r="B41" s="121"/>
      <c r="C41" s="121"/>
      <c r="D41" s="121"/>
      <c r="E41" s="121"/>
      <c r="F41" s="121"/>
    </row>
    <row r="42" spans="1:6" x14ac:dyDescent="0.2">
      <c r="A42" s="121"/>
      <c r="B42" s="121"/>
      <c r="C42" s="121"/>
      <c r="D42" s="121"/>
      <c r="E42" s="121"/>
      <c r="F42" s="121"/>
    </row>
    <row r="43" spans="1:6" x14ac:dyDescent="0.2">
      <c r="A43" s="121"/>
      <c r="B43" s="121"/>
      <c r="C43" s="121"/>
      <c r="D43" s="121"/>
      <c r="E43" s="121"/>
      <c r="F43" s="121"/>
    </row>
    <row r="44" spans="1:6" x14ac:dyDescent="0.2">
      <c r="A44" s="121"/>
      <c r="B44" s="121"/>
      <c r="C44" s="121"/>
      <c r="D44" s="121"/>
      <c r="E44" s="121"/>
      <c r="F44" s="121"/>
    </row>
    <row r="45" spans="1:6" x14ac:dyDescent="0.2">
      <c r="A45" s="121"/>
      <c r="B45" s="121"/>
      <c r="C45" s="121"/>
      <c r="D45" s="121"/>
      <c r="E45" s="121"/>
      <c r="F45" s="121"/>
    </row>
    <row r="46" spans="1:6" x14ac:dyDescent="0.2">
      <c r="A46" s="121"/>
      <c r="B46" s="121"/>
      <c r="C46" s="121"/>
      <c r="D46" s="121"/>
      <c r="E46" s="121"/>
      <c r="F46" s="121"/>
    </row>
    <row r="47" spans="1:6" x14ac:dyDescent="0.2">
      <c r="A47" s="121"/>
      <c r="B47" s="121"/>
      <c r="C47" s="121"/>
      <c r="D47" s="121"/>
      <c r="E47" s="121"/>
      <c r="F47" s="121"/>
    </row>
    <row r="48" spans="1:6" x14ac:dyDescent="0.2">
      <c r="A48" s="121"/>
      <c r="B48" s="121"/>
      <c r="C48" s="121"/>
      <c r="D48" s="121"/>
      <c r="E48" s="121"/>
      <c r="F48" s="121"/>
    </row>
    <row r="49" spans="1:10" x14ac:dyDescent="0.2">
      <c r="A49" s="121"/>
      <c r="B49" s="123"/>
      <c r="C49" s="123"/>
      <c r="D49" s="123"/>
      <c r="E49" s="123"/>
      <c r="F49" s="123"/>
    </row>
    <row r="50" spans="1:10" x14ac:dyDescent="0.2">
      <c r="A50" s="122" t="s">
        <v>158</v>
      </c>
      <c r="B50" s="100">
        <v>2011</v>
      </c>
      <c r="C50" s="100">
        <v>2012</v>
      </c>
      <c r="D50" s="100">
        <v>2013</v>
      </c>
      <c r="E50" s="100">
        <v>2014</v>
      </c>
      <c r="F50" s="100">
        <v>2015</v>
      </c>
      <c r="G50" s="100">
        <v>2016</v>
      </c>
      <c r="H50" s="100">
        <v>2017</v>
      </c>
      <c r="I50" s="100">
        <v>2018</v>
      </c>
      <c r="J50" s="100">
        <v>2019</v>
      </c>
    </row>
    <row r="51" spans="1:10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x14ac:dyDescent="0.2">
      <c r="A52" s="121" t="s">
        <v>253</v>
      </c>
      <c r="B52" s="124">
        <f>'Summarized Financial Statements'!B37</f>
        <v>50794</v>
      </c>
      <c r="C52" s="124">
        <f>'Summarized Financial Statements'!C37</f>
        <v>49373</v>
      </c>
      <c r="D52" s="124">
        <f>'Summarized Financial Statements'!D37</f>
        <v>71502</v>
      </c>
      <c r="E52" s="124">
        <f>'Summarized Financial Statements'!E37</f>
        <v>88389</v>
      </c>
      <c r="F52" s="124">
        <f>'Summarized Financial Statements'!F37</f>
        <v>125422</v>
      </c>
      <c r="G52" s="124">
        <f>'Summarized Financial Statements'!G37</f>
        <v>120871</v>
      </c>
      <c r="H52" s="124">
        <f>'Summarized Financial Statements'!H37</f>
        <v>112054</v>
      </c>
      <c r="I52" s="124">
        <f>'Summarized Financial Statements'!I37</f>
        <v>99835</v>
      </c>
      <c r="J52" s="124">
        <f>'Summarized Financial Statements'!J37</f>
        <v>89357</v>
      </c>
    </row>
    <row r="53" spans="1:10" x14ac:dyDescent="0.2">
      <c r="A53" s="121" t="s">
        <v>254</v>
      </c>
      <c r="B53" s="124">
        <f>'Summarized Financial Statements'!B46</f>
        <v>55095</v>
      </c>
      <c r="C53" s="124">
        <f>'Summarized Financial Statements'!C46</f>
        <v>55599</v>
      </c>
      <c r="D53" s="124">
        <f>'Summarized Financial Statements'!D46</f>
        <v>94088</v>
      </c>
      <c r="E53" s="124">
        <f>'Summarized Financial Statements'!E46</f>
        <v>119021</v>
      </c>
      <c r="F53" s="124">
        <f>'Summarized Financial Statements'!F46</f>
        <v>141011</v>
      </c>
      <c r="G53" s="124">
        <f>'Summarized Financial Statements'!G46</f>
        <v>125975</v>
      </c>
      <c r="H53" s="124">
        <f>'Summarized Financial Statements'!H46</f>
        <v>119397</v>
      </c>
      <c r="I53" s="124">
        <f>'Summarized Financial Statements'!I46</f>
        <v>108658</v>
      </c>
      <c r="J53" s="124">
        <f>'Summarized Financial Statements'!J46</f>
        <v>170013</v>
      </c>
    </row>
    <row r="54" spans="1:10" x14ac:dyDescent="0.2">
      <c r="A54" s="121" t="s">
        <v>255</v>
      </c>
      <c r="B54" s="124">
        <f>'Summarized Financial Statements'!B54</f>
        <v>23617</v>
      </c>
      <c r="C54" s="124">
        <f>'Summarized Financial Statements'!C54</f>
        <v>21833</v>
      </c>
      <c r="D54" s="124">
        <f>'Summarized Financial Statements'!D54</f>
        <v>28608</v>
      </c>
      <c r="E54" s="124">
        <f>'Summarized Financial Statements'!E54</f>
        <v>29636</v>
      </c>
      <c r="F54" s="124">
        <f>'Summarized Financial Statements'!F54</f>
        <v>21205</v>
      </c>
      <c r="G54" s="124">
        <f>'Summarized Financial Statements'!G54</f>
        <v>23051</v>
      </c>
      <c r="H54" s="124">
        <f>'Summarized Financial Statements'!H54</f>
        <v>25632</v>
      </c>
      <c r="I54" s="124">
        <f>'Summarized Financial Statements'!I54</f>
        <v>27976</v>
      </c>
      <c r="J54" s="124">
        <f>'Summarized Financial Statements'!J54</f>
        <v>25660</v>
      </c>
    </row>
    <row r="55" spans="1:10" x14ac:dyDescent="0.2">
      <c r="A55" s="121" t="s">
        <v>256</v>
      </c>
      <c r="B55" s="124">
        <f>'Summarized Financial Statements'!B56</f>
        <v>78712</v>
      </c>
      <c r="C55" s="124">
        <f>'Summarized Financial Statements'!C56</f>
        <v>77432</v>
      </c>
      <c r="D55" s="124">
        <f>'Summarized Financial Statements'!D56</f>
        <v>122696</v>
      </c>
      <c r="E55" s="124">
        <f>'Summarized Financial Statements'!E56</f>
        <v>148657</v>
      </c>
      <c r="F55" s="124">
        <f>'Summarized Financial Statements'!F56</f>
        <v>182063</v>
      </c>
      <c r="G55" s="124">
        <f>'Summarized Financial Statements'!G56</f>
        <v>155685</v>
      </c>
      <c r="H55" s="124">
        <f>'Summarized Financial Statements'!H56</f>
        <v>146144</v>
      </c>
      <c r="I55" s="124">
        <f>'Summarized Financial Statements'!I56</f>
        <v>136634</v>
      </c>
      <c r="J55" s="124">
        <f>'Summarized Financial Statements'!J56</f>
        <v>195673</v>
      </c>
    </row>
    <row r="56" spans="1:10" x14ac:dyDescent="0.2">
      <c r="A56" s="121"/>
      <c r="B56" s="121"/>
      <c r="C56" s="121"/>
      <c r="D56" s="121"/>
      <c r="E56" s="121"/>
      <c r="F56" s="121"/>
    </row>
    <row r="57" spans="1:10" x14ac:dyDescent="0.2">
      <c r="A57" s="121"/>
      <c r="B57" s="121"/>
      <c r="C57" s="121"/>
      <c r="D57" s="121"/>
      <c r="E57" s="121"/>
      <c r="F57" s="121"/>
    </row>
    <row r="58" spans="1:10" x14ac:dyDescent="0.2">
      <c r="A58" s="121"/>
      <c r="B58" s="121"/>
      <c r="C58" s="121"/>
      <c r="D58" s="121"/>
      <c r="E58" s="121"/>
      <c r="F58" s="121"/>
    </row>
    <row r="59" spans="1:10" x14ac:dyDescent="0.2">
      <c r="A59" s="121"/>
      <c r="B59" s="121"/>
      <c r="C59" s="121"/>
      <c r="D59" s="121"/>
      <c r="E59" s="121"/>
      <c r="F59" s="121"/>
    </row>
    <row r="60" spans="1:10" x14ac:dyDescent="0.2">
      <c r="A60" s="121"/>
      <c r="B60" s="121"/>
      <c r="C60" s="121"/>
      <c r="D60" s="121"/>
      <c r="E60" s="121"/>
      <c r="F60" s="121"/>
    </row>
    <row r="61" spans="1:10" x14ac:dyDescent="0.2">
      <c r="A61" s="121"/>
      <c r="B61" s="121"/>
      <c r="C61" s="121"/>
      <c r="D61" s="121"/>
      <c r="E61" s="121"/>
      <c r="F61" s="121"/>
    </row>
    <row r="62" spans="1:10" x14ac:dyDescent="0.2">
      <c r="A62" s="121"/>
      <c r="B62" s="121"/>
      <c r="C62" s="121"/>
      <c r="D62" s="121"/>
      <c r="E62" s="121"/>
      <c r="F62" s="121"/>
    </row>
    <row r="63" spans="1:10" x14ac:dyDescent="0.2">
      <c r="A63" s="121"/>
      <c r="B63" s="121"/>
      <c r="C63" s="121"/>
      <c r="D63" s="121"/>
      <c r="E63" s="121"/>
      <c r="F63" s="121"/>
    </row>
    <row r="64" spans="1:10" x14ac:dyDescent="0.2">
      <c r="A64" s="121"/>
      <c r="B64" s="121"/>
      <c r="C64" s="121"/>
      <c r="D64" s="121"/>
      <c r="E64" s="121"/>
      <c r="F64" s="121"/>
    </row>
    <row r="65" spans="1:10" x14ac:dyDescent="0.2">
      <c r="A65" s="121"/>
      <c r="B65" s="121"/>
      <c r="C65" s="121"/>
      <c r="D65" s="121"/>
      <c r="E65" s="121"/>
      <c r="F65" s="121"/>
    </row>
    <row r="66" spans="1:10" x14ac:dyDescent="0.2">
      <c r="A66" s="121"/>
      <c r="B66" s="121"/>
      <c r="C66" s="121"/>
      <c r="D66" s="121"/>
      <c r="E66" s="121"/>
      <c r="F66" s="121"/>
    </row>
    <row r="67" spans="1:10" x14ac:dyDescent="0.2">
      <c r="A67" s="121"/>
      <c r="B67" s="121"/>
      <c r="C67" s="121"/>
      <c r="D67" s="121"/>
      <c r="E67" s="121"/>
      <c r="F67" s="121"/>
    </row>
    <row r="68" spans="1:10" x14ac:dyDescent="0.2">
      <c r="A68" s="121"/>
      <c r="B68" s="121"/>
      <c r="C68" s="121"/>
      <c r="D68" s="121"/>
      <c r="E68" s="121"/>
      <c r="F68" s="121"/>
    </row>
    <row r="69" spans="1:10" x14ac:dyDescent="0.2">
      <c r="A69" s="121"/>
      <c r="B69" s="121"/>
      <c r="C69" s="121"/>
      <c r="D69" s="121"/>
      <c r="E69" s="121"/>
      <c r="F69" s="121"/>
    </row>
    <row r="70" spans="1:10" x14ac:dyDescent="0.2">
      <c r="A70" s="121"/>
      <c r="B70" s="121"/>
      <c r="C70" s="121"/>
      <c r="D70" s="121"/>
      <c r="E70" s="121"/>
      <c r="F70" s="121"/>
    </row>
    <row r="71" spans="1:10" x14ac:dyDescent="0.2">
      <c r="A71" s="121"/>
      <c r="B71" s="121"/>
      <c r="C71" s="121"/>
      <c r="D71" s="121"/>
      <c r="E71" s="121"/>
      <c r="F71" s="121"/>
    </row>
    <row r="72" spans="1:10" x14ac:dyDescent="0.2">
      <c r="A72" s="121"/>
      <c r="B72" s="121"/>
      <c r="C72" s="121"/>
      <c r="D72" s="121"/>
      <c r="E72" s="121"/>
      <c r="F72" s="121"/>
    </row>
    <row r="73" spans="1:10" x14ac:dyDescent="0.2">
      <c r="A73" s="121"/>
      <c r="B73" s="121"/>
      <c r="C73" s="121"/>
      <c r="D73" s="121"/>
      <c r="E73" s="121"/>
      <c r="F73" s="121"/>
    </row>
    <row r="74" spans="1:10" x14ac:dyDescent="0.2">
      <c r="A74" s="121"/>
      <c r="B74" s="121"/>
      <c r="C74" s="121"/>
      <c r="D74" s="121"/>
      <c r="E74" s="121"/>
      <c r="F74" s="121"/>
    </row>
    <row r="75" spans="1:10" x14ac:dyDescent="0.2">
      <c r="B75" s="123"/>
      <c r="C75" s="123"/>
      <c r="D75" s="123"/>
      <c r="E75" s="123"/>
      <c r="F75" s="123"/>
    </row>
    <row r="76" spans="1:10" x14ac:dyDescent="0.2">
      <c r="A76" s="122" t="s">
        <v>257</v>
      </c>
      <c r="B76" s="100">
        <v>2011</v>
      </c>
      <c r="C76" s="100">
        <v>2012</v>
      </c>
      <c r="D76" s="100">
        <v>2013</v>
      </c>
      <c r="E76" s="100">
        <v>2014</v>
      </c>
      <c r="F76" s="100">
        <v>2015</v>
      </c>
      <c r="G76" s="100">
        <v>2016</v>
      </c>
      <c r="H76" s="100">
        <v>2017</v>
      </c>
      <c r="I76" s="100">
        <v>2018</v>
      </c>
      <c r="J76" s="100">
        <v>2019</v>
      </c>
    </row>
    <row r="77" spans="1:10" x14ac:dyDescent="0.2">
      <c r="A77" s="121"/>
      <c r="B77" s="123" t="s">
        <v>137</v>
      </c>
      <c r="C77" s="123" t="s">
        <v>137</v>
      </c>
      <c r="D77" s="123" t="s">
        <v>137</v>
      </c>
      <c r="E77" s="123" t="s">
        <v>137</v>
      </c>
      <c r="F77" s="123" t="s">
        <v>137</v>
      </c>
      <c r="G77" s="123" t="s">
        <v>137</v>
      </c>
      <c r="H77" s="123" t="s">
        <v>137</v>
      </c>
      <c r="I77" s="123" t="s">
        <v>137</v>
      </c>
      <c r="J77" s="123" t="s">
        <v>137</v>
      </c>
    </row>
    <row r="78" spans="1:10" x14ac:dyDescent="0.2">
      <c r="A78" s="121" t="s">
        <v>258</v>
      </c>
      <c r="B78" s="125">
        <f>'Summarized Financial Statements'!B63</f>
        <v>23090</v>
      </c>
      <c r="C78" s="125">
        <f>'Summarized Financial Statements'!C63</f>
        <v>22962</v>
      </c>
      <c r="D78" s="125">
        <f>'Summarized Financial Statements'!D63</f>
        <v>31155</v>
      </c>
      <c r="E78" s="125">
        <f>'Summarized Financial Statements'!E63</f>
        <v>28186</v>
      </c>
      <c r="F78" s="125">
        <f>'Summarized Financial Statements'!F63</f>
        <v>-6009</v>
      </c>
      <c r="G78" s="125">
        <f>'Summarized Financial Statements'!G63</f>
        <v>-35718</v>
      </c>
      <c r="H78" s="125">
        <f>'Summarized Financial Statements'!H63</f>
        <v>-44964</v>
      </c>
      <c r="I78" s="125">
        <f>'Summarized Financial Statements'!I63</f>
        <v>-17946</v>
      </c>
      <c r="J78" s="125">
        <f>'Summarized Financial Statements'!J63</f>
        <v>-2538</v>
      </c>
    </row>
    <row r="79" spans="1:10" x14ac:dyDescent="0.2">
      <c r="A79" s="121"/>
      <c r="B79" s="124"/>
      <c r="C79" s="124"/>
      <c r="D79" s="124"/>
      <c r="E79" s="124"/>
      <c r="F79" s="124"/>
    </row>
    <row r="80" spans="1:10" x14ac:dyDescent="0.2">
      <c r="A80" s="121"/>
      <c r="B80" s="124"/>
      <c r="C80" s="124"/>
      <c r="D80" s="124"/>
      <c r="E80" s="124"/>
      <c r="F80" s="124"/>
    </row>
    <row r="81" spans="1:10" x14ac:dyDescent="0.2">
      <c r="A81" s="121"/>
      <c r="B81" s="121"/>
      <c r="C81" s="121"/>
      <c r="D81" s="121"/>
      <c r="E81" s="121"/>
      <c r="F81" s="121"/>
    </row>
    <row r="82" spans="1:10" x14ac:dyDescent="0.2">
      <c r="A82" s="121"/>
      <c r="B82" s="121"/>
      <c r="C82" s="121"/>
      <c r="D82" s="121"/>
      <c r="E82" s="121"/>
      <c r="F82" s="121"/>
    </row>
    <row r="83" spans="1:10" x14ac:dyDescent="0.2">
      <c r="A83" s="121"/>
      <c r="B83" s="121"/>
      <c r="C83" s="121"/>
      <c r="D83" s="121"/>
      <c r="E83" s="121"/>
      <c r="F83" s="121"/>
    </row>
    <row r="84" spans="1:10" x14ac:dyDescent="0.2">
      <c r="A84" s="121"/>
      <c r="B84" s="121"/>
      <c r="C84" s="121"/>
      <c r="D84" s="121"/>
      <c r="E84" s="121"/>
      <c r="F84" s="121"/>
    </row>
    <row r="85" spans="1:10" x14ac:dyDescent="0.2">
      <c r="A85" s="121"/>
      <c r="B85" s="121"/>
      <c r="C85" s="121"/>
      <c r="D85" s="121"/>
      <c r="E85" s="121"/>
      <c r="F85" s="121"/>
    </row>
    <row r="86" spans="1:10" x14ac:dyDescent="0.2">
      <c r="A86" s="121"/>
      <c r="B86" s="121"/>
      <c r="C86" s="121"/>
      <c r="D86" s="121"/>
      <c r="E86" s="121"/>
      <c r="F86" s="121"/>
    </row>
    <row r="87" spans="1:10" x14ac:dyDescent="0.2">
      <c r="A87" s="121"/>
      <c r="B87" s="121"/>
      <c r="C87" s="121"/>
      <c r="D87" s="121"/>
      <c r="E87" s="121"/>
      <c r="F87" s="121"/>
    </row>
    <row r="88" spans="1:10" x14ac:dyDescent="0.2">
      <c r="A88" s="121"/>
      <c r="B88" s="121"/>
      <c r="C88" s="121"/>
      <c r="D88" s="121"/>
      <c r="E88" s="121"/>
      <c r="F88" s="121"/>
    </row>
    <row r="89" spans="1:10" x14ac:dyDescent="0.2">
      <c r="A89" s="121"/>
      <c r="B89" s="121"/>
      <c r="C89" s="121"/>
      <c r="D89" s="121"/>
      <c r="E89" s="121"/>
      <c r="F89" s="121"/>
    </row>
    <row r="90" spans="1:10" x14ac:dyDescent="0.2">
      <c r="A90" s="121"/>
      <c r="B90" s="121"/>
      <c r="C90" s="121"/>
      <c r="D90" s="121"/>
      <c r="E90" s="121"/>
      <c r="F90" s="121"/>
    </row>
    <row r="91" spans="1:10" x14ac:dyDescent="0.2">
      <c r="A91" s="121"/>
      <c r="B91" s="121"/>
      <c r="C91" s="121"/>
      <c r="D91" s="121"/>
      <c r="E91" s="121"/>
      <c r="F91" s="121"/>
    </row>
    <row r="92" spans="1:10" x14ac:dyDescent="0.2">
      <c r="A92" s="121"/>
      <c r="B92" s="121"/>
      <c r="C92" s="121"/>
      <c r="D92" s="121"/>
      <c r="E92" s="121"/>
      <c r="F92" s="121"/>
    </row>
    <row r="93" spans="1:10" x14ac:dyDescent="0.2">
      <c r="A93" s="121"/>
      <c r="B93" s="121"/>
      <c r="C93" s="121"/>
      <c r="D93" s="121"/>
      <c r="E93" s="121"/>
      <c r="F93" s="121"/>
    </row>
    <row r="94" spans="1:10" x14ac:dyDescent="0.2">
      <c r="A94" s="121"/>
      <c r="B94" s="121"/>
      <c r="C94" s="121"/>
      <c r="D94" s="121"/>
      <c r="E94" s="121"/>
      <c r="F94" s="121"/>
    </row>
    <row r="95" spans="1:10" x14ac:dyDescent="0.2">
      <c r="A95" s="122" t="s">
        <v>217</v>
      </c>
      <c r="B95" s="100">
        <v>2011</v>
      </c>
      <c r="C95" s="100">
        <v>2012</v>
      </c>
      <c r="D95" s="100">
        <v>2013</v>
      </c>
      <c r="E95" s="100">
        <v>2014</v>
      </c>
      <c r="F95" s="100">
        <v>2015</v>
      </c>
      <c r="G95" s="100">
        <v>2016</v>
      </c>
      <c r="H95" s="100">
        <v>2017</v>
      </c>
      <c r="I95" s="100">
        <v>2018</v>
      </c>
      <c r="J95" s="100">
        <v>2019</v>
      </c>
    </row>
    <row r="96" spans="1:10" x14ac:dyDescent="0.2">
      <c r="A96" s="121"/>
      <c r="B96" s="123"/>
      <c r="C96" s="123"/>
      <c r="D96" s="123"/>
      <c r="E96" s="123"/>
      <c r="F96" s="123"/>
      <c r="G96" s="123"/>
      <c r="H96" s="123"/>
      <c r="I96" s="123"/>
      <c r="J96" s="123"/>
    </row>
    <row r="97" spans="1:10" x14ac:dyDescent="0.2">
      <c r="A97" s="121" t="s">
        <v>259</v>
      </c>
      <c r="B97" s="124">
        <f>'Summarized Financial Statements'!B75</f>
        <v>33360</v>
      </c>
      <c r="C97" s="124">
        <f>'Summarized Financial Statements'!C75</f>
        <v>30653</v>
      </c>
      <c r="D97" s="124">
        <f>'Summarized Financial Statements'!D75</f>
        <v>40646</v>
      </c>
      <c r="E97" s="124">
        <f>'Summarized Financial Statements'!E75</f>
        <v>56672</v>
      </c>
      <c r="F97" s="124">
        <f>'Summarized Financial Statements'!F75</f>
        <v>106273</v>
      </c>
      <c r="G97" s="124">
        <f>'Summarized Financial Statements'!G75</f>
        <v>118410</v>
      </c>
      <c r="H97" s="124">
        <f>'Summarized Financial Statements'!H75</f>
        <v>119758</v>
      </c>
      <c r="I97" s="124">
        <f>'Summarized Financial Statements'!I75</f>
        <v>9611</v>
      </c>
      <c r="J97" s="124">
        <f>'Summarized Financial Statements'!J75</f>
        <v>145754</v>
      </c>
    </row>
    <row r="98" spans="1:10" x14ac:dyDescent="0.2">
      <c r="A98" s="121" t="s">
        <v>260</v>
      </c>
      <c r="B98" s="124">
        <f>'Summarized Financial Statements'!B87</f>
        <v>22209</v>
      </c>
      <c r="C98" s="124">
        <f>'Summarized Financial Statements'!C87</f>
        <v>23756</v>
      </c>
      <c r="D98" s="124">
        <f>'Summarized Financial Statements'!D87</f>
        <v>50841</v>
      </c>
      <c r="E98" s="124">
        <f>'Summarized Financial Statements'!E87</f>
        <v>63756</v>
      </c>
      <c r="F98" s="124">
        <f>'Summarized Financial Statements'!F87</f>
        <v>81753</v>
      </c>
      <c r="G98" s="124">
        <f>'Summarized Financial Statements'!G87</f>
        <v>72942</v>
      </c>
      <c r="H98" s="124">
        <f>'Summarized Financial Statements'!H87</f>
        <v>71301</v>
      </c>
      <c r="I98" s="124">
        <f>'Summarized Financial Statements'!I87</f>
        <v>129512</v>
      </c>
      <c r="J98" s="124">
        <f>'Summarized Financial Statements'!J87</f>
        <v>67815</v>
      </c>
    </row>
    <row r="99" spans="1:10" x14ac:dyDescent="0.2">
      <c r="A99" s="121" t="s">
        <v>261</v>
      </c>
      <c r="B99" s="124">
        <f>'Summarized Financial Statements'!B88</f>
        <v>55569</v>
      </c>
      <c r="C99" s="124">
        <f>'Summarized Financial Statements'!C88</f>
        <v>54409</v>
      </c>
      <c r="D99" s="124">
        <f>'Summarized Financial Statements'!D88</f>
        <v>91487</v>
      </c>
      <c r="E99" s="124">
        <f>'Summarized Financial Statements'!E88</f>
        <v>120428</v>
      </c>
      <c r="F99" s="124">
        <f>'Summarized Financial Statements'!F88</f>
        <v>188026</v>
      </c>
      <c r="G99" s="124">
        <f>'Summarized Financial Statements'!G88</f>
        <v>191352</v>
      </c>
      <c r="H99" s="124">
        <f>'Summarized Financial Statements'!H88</f>
        <v>191059</v>
      </c>
      <c r="I99" s="124">
        <f>'Summarized Financial Statements'!I88</f>
        <v>139123</v>
      </c>
      <c r="J99" s="124">
        <f>'Summarized Financial Statements'!J88</f>
        <v>213569</v>
      </c>
    </row>
    <row r="100" spans="1:10" x14ac:dyDescent="0.2">
      <c r="A100" s="121"/>
      <c r="B100" s="121"/>
      <c r="C100" s="121"/>
      <c r="D100" s="121"/>
      <c r="E100" s="121"/>
      <c r="F100" s="121"/>
    </row>
    <row r="101" spans="1:10" x14ac:dyDescent="0.2">
      <c r="A101" s="121"/>
      <c r="B101" s="121"/>
      <c r="C101" s="121"/>
      <c r="D101" s="121"/>
      <c r="E101" s="121"/>
      <c r="F101" s="121"/>
    </row>
    <row r="102" spans="1:10" x14ac:dyDescent="0.2">
      <c r="A102" s="121"/>
      <c r="B102" s="121"/>
      <c r="C102" s="121"/>
      <c r="D102" s="121"/>
      <c r="E102" s="121"/>
      <c r="F102" s="121"/>
    </row>
    <row r="103" spans="1:10" x14ac:dyDescent="0.2">
      <c r="A103" s="121"/>
      <c r="B103" s="121"/>
      <c r="C103" s="121"/>
      <c r="D103" s="121"/>
      <c r="E103" s="121"/>
      <c r="F103" s="121"/>
    </row>
    <row r="104" spans="1:10" x14ac:dyDescent="0.2">
      <c r="A104" s="121"/>
      <c r="B104" s="121"/>
      <c r="C104" s="121"/>
      <c r="D104" s="121"/>
      <c r="E104" s="121"/>
      <c r="F104" s="121"/>
    </row>
    <row r="105" spans="1:10" x14ac:dyDescent="0.2">
      <c r="A105" s="121"/>
      <c r="B105" s="121"/>
      <c r="C105" s="121"/>
      <c r="D105" s="121"/>
      <c r="E105" s="121"/>
      <c r="F105" s="121"/>
    </row>
    <row r="106" spans="1:10" x14ac:dyDescent="0.2">
      <c r="A106" s="121"/>
      <c r="B106" s="121"/>
      <c r="C106" s="121"/>
      <c r="D106" s="121"/>
      <c r="E106" s="121"/>
      <c r="F106" s="121"/>
    </row>
    <row r="107" spans="1:10" x14ac:dyDescent="0.2">
      <c r="A107" s="121"/>
      <c r="B107" s="121"/>
      <c r="C107" s="121"/>
      <c r="D107" s="121"/>
      <c r="E107" s="121"/>
      <c r="F107" s="121"/>
    </row>
    <row r="108" spans="1:10" x14ac:dyDescent="0.2">
      <c r="A108" s="121"/>
      <c r="B108" s="121"/>
      <c r="C108" s="121"/>
      <c r="D108" s="121"/>
      <c r="E108" s="121"/>
      <c r="F108" s="121"/>
    </row>
    <row r="109" spans="1:10" x14ac:dyDescent="0.2">
      <c r="A109" s="121"/>
      <c r="B109" s="121"/>
      <c r="C109" s="121"/>
      <c r="D109" s="121"/>
      <c r="E109" s="121"/>
      <c r="F109" s="121"/>
    </row>
    <row r="110" spans="1:10" x14ac:dyDescent="0.2">
      <c r="A110" s="121"/>
      <c r="B110" s="121"/>
      <c r="C110" s="121"/>
      <c r="D110" s="121"/>
      <c r="E110" s="121"/>
      <c r="F110" s="121"/>
    </row>
    <row r="111" spans="1:10" x14ac:dyDescent="0.2">
      <c r="A111" s="121"/>
      <c r="B111" s="121"/>
      <c r="C111" s="121"/>
      <c r="D111" s="121"/>
      <c r="E111" s="121"/>
      <c r="F111" s="121"/>
    </row>
    <row r="112" spans="1:10" x14ac:dyDescent="0.2">
      <c r="A112" s="121"/>
      <c r="B112" s="121"/>
      <c r="C112" s="121"/>
      <c r="D112" s="121"/>
      <c r="E112" s="121"/>
      <c r="F112" s="121"/>
    </row>
    <row r="113" spans="1:6" x14ac:dyDescent="0.2">
      <c r="A113" s="121"/>
      <c r="B113" s="121"/>
      <c r="C113" s="121"/>
      <c r="D113" s="121"/>
      <c r="E113" s="121"/>
      <c r="F113" s="121"/>
    </row>
    <row r="114" spans="1:6" x14ac:dyDescent="0.2">
      <c r="A114" s="121"/>
      <c r="B114" s="121"/>
      <c r="C114" s="121"/>
      <c r="D114" s="121"/>
      <c r="E114" s="121"/>
      <c r="F114" s="121"/>
    </row>
    <row r="115" spans="1:6" x14ac:dyDescent="0.2">
      <c r="A115" s="121"/>
      <c r="B115" s="121"/>
      <c r="C115" s="121"/>
      <c r="D115" s="121"/>
      <c r="E115" s="121"/>
      <c r="F115" s="121"/>
    </row>
    <row r="116" spans="1:6" x14ac:dyDescent="0.2">
      <c r="A116" s="121"/>
      <c r="B116" s="121"/>
      <c r="C116" s="121"/>
      <c r="D116" s="121"/>
      <c r="E116" s="121"/>
      <c r="F116" s="121"/>
    </row>
  </sheetData>
  <pageMargins left="0.7" right="0.7" top="0.75" bottom="0.75" header="0.3" footer="0.3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U86"/>
  <sheetViews>
    <sheetView topLeftCell="A13" zoomScale="130" zoomScaleNormal="130" workbookViewId="0">
      <selection activeCell="L34" sqref="L34"/>
    </sheetView>
  </sheetViews>
  <sheetFormatPr defaultRowHeight="15" x14ac:dyDescent="0.25"/>
  <cols>
    <col min="1" max="1" width="33.85546875" customWidth="1"/>
    <col min="2" max="2" width="9.5703125" customWidth="1"/>
    <col min="3" max="3" width="9.7109375" customWidth="1"/>
    <col min="4" max="5" width="9.5703125" customWidth="1"/>
    <col min="6" max="6" width="9.140625" customWidth="1"/>
    <col min="7" max="7" width="10.42578125" customWidth="1"/>
    <col min="8" max="8" width="8.42578125" customWidth="1"/>
    <col min="9" max="10" width="10.140625" customWidth="1"/>
    <col min="11" max="11" width="2.42578125" customWidth="1"/>
    <col min="12" max="12" width="39.7109375" customWidth="1"/>
    <col min="13" max="13" width="9.28515625" bestFit="1" customWidth="1"/>
    <col min="14" max="14" width="9.42578125" bestFit="1" customWidth="1"/>
    <col min="15" max="15" width="10.140625" bestFit="1" customWidth="1"/>
    <col min="16" max="16" width="9.42578125" bestFit="1" customWidth="1"/>
    <col min="17" max="17" width="10" bestFit="1" customWidth="1"/>
    <col min="21" max="21" width="10.7109375" customWidth="1"/>
  </cols>
  <sheetData>
    <row r="1" spans="1:21" x14ac:dyDescent="0.25">
      <c r="A1" s="179" t="s">
        <v>136</v>
      </c>
      <c r="B1" s="60"/>
      <c r="C1" s="60"/>
      <c r="D1" s="60"/>
      <c r="E1" s="60"/>
      <c r="F1" s="60"/>
      <c r="G1" s="194"/>
      <c r="H1" s="194"/>
      <c r="I1" s="194"/>
      <c r="J1" s="23"/>
      <c r="L1" s="179" t="s">
        <v>136</v>
      </c>
      <c r="M1" s="194"/>
      <c r="N1" s="194"/>
      <c r="O1" s="194"/>
      <c r="P1" s="194"/>
      <c r="Q1" s="194"/>
      <c r="R1" s="194"/>
      <c r="S1" s="194"/>
      <c r="T1" s="194"/>
      <c r="U1" s="23"/>
    </row>
    <row r="2" spans="1:21" x14ac:dyDescent="0.25">
      <c r="A2" s="182" t="s">
        <v>275</v>
      </c>
      <c r="B2" s="14"/>
      <c r="C2" s="14"/>
      <c r="D2" s="14"/>
      <c r="E2" s="14"/>
      <c r="F2" s="14"/>
      <c r="G2" s="195"/>
      <c r="H2" s="195"/>
      <c r="I2" s="195"/>
      <c r="J2" s="21"/>
      <c r="L2" s="182" t="s">
        <v>275</v>
      </c>
      <c r="M2" s="195"/>
      <c r="N2" s="195"/>
      <c r="O2" s="195"/>
      <c r="P2" s="195"/>
      <c r="Q2" s="195"/>
      <c r="R2" s="195"/>
      <c r="S2" s="195"/>
      <c r="T2" s="195"/>
      <c r="U2" s="21"/>
    </row>
    <row r="3" spans="1:21" x14ac:dyDescent="0.25">
      <c r="A3" s="182" t="s">
        <v>276</v>
      </c>
      <c r="B3" s="14"/>
      <c r="C3" s="14"/>
      <c r="D3" s="14"/>
      <c r="E3" s="14"/>
      <c r="F3" s="14"/>
      <c r="G3" s="195"/>
      <c r="H3" s="195"/>
      <c r="I3" s="195"/>
      <c r="J3" s="21"/>
      <c r="L3" s="182" t="s">
        <v>223</v>
      </c>
      <c r="M3" s="195"/>
      <c r="N3" s="195"/>
      <c r="O3" s="195"/>
      <c r="P3" s="195"/>
      <c r="Q3" s="195"/>
      <c r="R3" s="195"/>
      <c r="S3" s="195"/>
      <c r="T3" s="195"/>
      <c r="U3" s="21"/>
    </row>
    <row r="4" spans="1:21" x14ac:dyDescent="0.25">
      <c r="A4" s="6"/>
      <c r="B4" s="180">
        <v>2011</v>
      </c>
      <c r="C4" s="180">
        <v>2012</v>
      </c>
      <c r="D4" s="180">
        <v>2013</v>
      </c>
      <c r="E4" s="180">
        <v>2014</v>
      </c>
      <c r="F4" s="180">
        <v>2015</v>
      </c>
      <c r="G4" s="180">
        <v>2016</v>
      </c>
      <c r="H4" s="180">
        <v>2017</v>
      </c>
      <c r="I4" s="180">
        <v>2018</v>
      </c>
      <c r="J4" s="181">
        <v>2019</v>
      </c>
      <c r="L4" s="208"/>
      <c r="M4" s="180">
        <v>2011</v>
      </c>
      <c r="N4" s="180">
        <v>2012</v>
      </c>
      <c r="O4" s="180">
        <v>2013</v>
      </c>
      <c r="P4" s="180">
        <v>2014</v>
      </c>
      <c r="Q4" s="180">
        <v>2015</v>
      </c>
      <c r="R4" s="180">
        <v>2016</v>
      </c>
      <c r="S4" s="180">
        <v>2017</v>
      </c>
      <c r="T4" s="180">
        <v>2018</v>
      </c>
      <c r="U4" s="181">
        <v>2019</v>
      </c>
    </row>
    <row r="5" spans="1:21" x14ac:dyDescent="0.25">
      <c r="A5" s="182" t="s">
        <v>197</v>
      </c>
      <c r="B5" s="183" t="s">
        <v>218</v>
      </c>
      <c r="C5" s="183" t="s">
        <v>218</v>
      </c>
      <c r="D5" s="183" t="s">
        <v>218</v>
      </c>
      <c r="E5" s="183" t="s">
        <v>218</v>
      </c>
      <c r="F5" s="183" t="s">
        <v>218</v>
      </c>
      <c r="G5" s="183" t="s">
        <v>218</v>
      </c>
      <c r="H5" s="183" t="s">
        <v>218</v>
      </c>
      <c r="I5" s="183" t="s">
        <v>218</v>
      </c>
      <c r="J5" s="184" t="s">
        <v>218</v>
      </c>
      <c r="L5" s="182" t="s">
        <v>197</v>
      </c>
      <c r="M5" s="183" t="s">
        <v>218</v>
      </c>
      <c r="N5" s="183" t="s">
        <v>218</v>
      </c>
      <c r="O5" s="183" t="s">
        <v>218</v>
      </c>
      <c r="P5" s="183" t="s">
        <v>218</v>
      </c>
      <c r="Q5" s="183" t="s">
        <v>218</v>
      </c>
      <c r="R5" s="183" t="s">
        <v>218</v>
      </c>
      <c r="S5" s="183" t="s">
        <v>218</v>
      </c>
      <c r="T5" s="183" t="s">
        <v>218</v>
      </c>
      <c r="U5" s="184" t="s">
        <v>218</v>
      </c>
    </row>
    <row r="6" spans="1:21" x14ac:dyDescent="0.25">
      <c r="A6" s="6" t="s">
        <v>138</v>
      </c>
      <c r="B6" s="150">
        <f>'Summarized Financial Statements'!B6/'Summarized Financial Statements'!B6*100</f>
        <v>100</v>
      </c>
      <c r="C6" s="150">
        <f>'Summarized Financial Statements'!C6/'Summarized Financial Statements'!C6*100</f>
        <v>100</v>
      </c>
      <c r="D6" s="150">
        <f>'Summarized Financial Statements'!D6/'Summarized Financial Statements'!D6*100</f>
        <v>100</v>
      </c>
      <c r="E6" s="150">
        <f>'Summarized Financial Statements'!E6/'Summarized Financial Statements'!E6*100</f>
        <v>100</v>
      </c>
      <c r="F6" s="150">
        <f>'Summarized Financial Statements'!F6/'Summarized Financial Statements'!F6*100</f>
        <v>100</v>
      </c>
      <c r="G6" s="150">
        <f>'Summarized Financial Statements'!G6/'Summarized Financial Statements'!G6*100</f>
        <v>100</v>
      </c>
      <c r="H6" s="150">
        <f>'Summarized Financial Statements'!H6/'Summarized Financial Statements'!H6*100</f>
        <v>100</v>
      </c>
      <c r="I6" s="150">
        <f>'Summarized Financial Statements'!I6/'Summarized Financial Statements'!I6*100</f>
        <v>100</v>
      </c>
      <c r="J6" s="151">
        <f>'Summarized Financial Statements'!J6/'Summarized Financial Statements'!J6*100</f>
        <v>100</v>
      </c>
      <c r="L6" s="6" t="s">
        <v>138</v>
      </c>
      <c r="M6" s="150"/>
      <c r="N6" s="150">
        <f>'Summarized Financial Statements'!C6/'Summarized Financial Statements'!B6*100-100</f>
        <v>25.701337434176793</v>
      </c>
      <c r="O6" s="150">
        <f>'Summarized Financial Statements'!D6/'Summarized Financial Statements'!C6*100-100</f>
        <v>-8.3755804146547206</v>
      </c>
      <c r="P6" s="150">
        <f>'Summarized Financial Statements'!E6/'Summarized Financial Statements'!D6*100-100</f>
        <v>7.2314383977341663</v>
      </c>
      <c r="Q6" s="150">
        <f>'Summarized Financial Statements'!F6/'Summarized Financial Statements'!E6*100-100</f>
        <v>3.9166485864407576</v>
      </c>
      <c r="R6" s="150">
        <f>'Summarized Financial Statements'!G6/'Summarized Financial Statements'!F6*100-100</f>
        <v>0.58641442978913005</v>
      </c>
      <c r="S6" s="150">
        <f>'Summarized Financial Statements'!H6/'Summarized Financial Statements'!G6*100-100</f>
        <v>-5.1666410966816159</v>
      </c>
      <c r="T6" s="150">
        <f>'Summarized Financial Statements'!I6/'Summarized Financial Statements'!H6*100-100</f>
        <v>8.6627586075636316</v>
      </c>
      <c r="U6" s="151">
        <f>'Summarized Financial Statements'!J6/'Summarized Financial Statements'!I6*100-100</f>
        <v>11.816788544905194</v>
      </c>
    </row>
    <row r="7" spans="1:21" x14ac:dyDescent="0.25">
      <c r="A7" s="6" t="s">
        <v>143</v>
      </c>
      <c r="B7" s="150">
        <f>'Summarized Financial Statements'!B7/'Summarized Financial Statements'!B6*100</f>
        <v>0.20038212405051495</v>
      </c>
      <c r="C7" s="150">
        <f>'Summarized Financial Statements'!C7/'Summarized Financial Statements'!C6*100</f>
        <v>0.22614159800550523</v>
      </c>
      <c r="D7" s="150">
        <f>'Summarized Financial Statements'!D7/'Summarized Financial Statements'!D6*100</f>
        <v>1.4373862027109043</v>
      </c>
      <c r="E7" s="150">
        <f>'Summarized Financial Statements'!E7/'Summarized Financial Statements'!E6*100</f>
        <v>0.77634917789998958</v>
      </c>
      <c r="F7" s="150">
        <f>'Summarized Financial Statements'!F7/'Summarized Financial Statements'!F6*100</f>
        <v>0.13888762810795108</v>
      </c>
      <c r="G7" s="150">
        <f>'Summarized Financial Statements'!G7/'Summarized Financial Statements'!G6*100</f>
        <v>7.2197604844459282E-3</v>
      </c>
      <c r="H7" s="150">
        <f>'Summarized Financial Statements'!H7/'Summarized Financial Statements'!H6*100</f>
        <v>5.9001541653185129E-2</v>
      </c>
      <c r="I7" s="150">
        <f>'Summarized Financial Statements'!I7/'Summarized Financial Statements'!I6*100</f>
        <v>3.9409729824407762E-2</v>
      </c>
      <c r="J7" s="151">
        <f>'Summarized Financial Statements'!J7/'Summarized Financial Statements'!J6*100</f>
        <v>2.3496608656150629E-2</v>
      </c>
      <c r="L7" s="6" t="s">
        <v>143</v>
      </c>
      <c r="M7" s="150"/>
      <c r="N7" s="150">
        <f>'Summarized Financial Statements'!C7/'Summarized Financial Statements'!B7*100-100</f>
        <v>41.860465116279073</v>
      </c>
      <c r="O7" s="150">
        <f>'Summarized Financial Statements'!D7/'Summarized Financial Statements'!C7*100-100</f>
        <v>482.37704918032784</v>
      </c>
      <c r="P7" s="150">
        <f>'Summarized Financial Statements'!E7/'Summarized Financial Statements'!D7*100-100</f>
        <v>-42.083040112596763</v>
      </c>
      <c r="Q7" s="150">
        <f>'Summarized Financial Statements'!F7/'Summarized Financial Statements'!E7*100-100</f>
        <v>-81.409477521263668</v>
      </c>
      <c r="R7" s="150">
        <f>'Summarized Financial Statements'!G7/'Summarized Financial Statements'!F7*100-100</f>
        <v>-94.771241830065364</v>
      </c>
      <c r="S7" s="150">
        <f>'Summarized Financial Statements'!H7/'Summarized Financial Statements'!G7*100-100</f>
        <v>675</v>
      </c>
      <c r="T7" s="150">
        <f>'Summarized Financial Statements'!I7/'Summarized Financial Statements'!H7*100-100</f>
        <v>-27.41935483870968</v>
      </c>
      <c r="U7" s="151">
        <f>'Summarized Financial Statements'!J7/'Summarized Financial Statements'!I7*100-100</f>
        <v>-33.333333333333343</v>
      </c>
    </row>
    <row r="8" spans="1:21" x14ac:dyDescent="0.25">
      <c r="A8" s="6" t="s">
        <v>145</v>
      </c>
      <c r="B8" s="150">
        <f>'Summarized Financial Statements'!B8/'Summarized Financial Statements'!B6*100</f>
        <v>0.3471736800410084</v>
      </c>
      <c r="C8" s="150">
        <f>'Summarized Financial Statements'!C8/'Summarized Financial Statements'!C6*100</f>
        <v>2.3244390483516688</v>
      </c>
      <c r="D8" s="150">
        <f>'Summarized Financial Statements'!D8/'Summarized Financial Statements'!D6*100</f>
        <v>0.60894193809427477</v>
      </c>
      <c r="E8" s="150">
        <f>'Summarized Financial Statements'!E8/'Summarized Financial Statements'!E6*100</f>
        <v>0.91690328179682856</v>
      </c>
      <c r="F8" s="150">
        <f>'Summarized Financial Statements'!F8/'Summarized Financial Statements'!F6*100</f>
        <v>0</v>
      </c>
      <c r="G8" s="150">
        <f>'Summarized Financial Statements'!G8/'Summarized Financial Statements'!G6*100</f>
        <v>2.3590567382927072</v>
      </c>
      <c r="H8" s="150">
        <f>'Summarized Financial Statements'!H8/'Summarized Financial Statements'!H6*100</f>
        <v>0.29691098380312519</v>
      </c>
      <c r="I8" s="150">
        <f>'Summarized Financial Statements'!I8/'Summarized Financial Statements'!I6*100</f>
        <v>0</v>
      </c>
      <c r="J8" s="151">
        <f>'Summarized Financial Statements'!J8/'Summarized Financial Statements'!J6*100</f>
        <v>0</v>
      </c>
      <c r="L8" s="6" t="s">
        <v>145</v>
      </c>
      <c r="M8" s="150"/>
      <c r="N8" s="150"/>
      <c r="O8" s="150"/>
      <c r="P8" s="150"/>
      <c r="Q8" s="150"/>
      <c r="R8" s="195"/>
      <c r="S8" s="195"/>
      <c r="T8" s="195"/>
      <c r="U8" s="21"/>
    </row>
    <row r="9" spans="1:21" x14ac:dyDescent="0.25">
      <c r="A9" s="6" t="s">
        <v>146</v>
      </c>
      <c r="B9" s="150">
        <f>'Summarized Financial Statements'!B9/'Summarized Financial Statements'!B6*100</f>
        <v>3.4950370473927024E-2</v>
      </c>
      <c r="C9" s="150">
        <f>'Summarized Financial Statements'!C9/'Summarized Financial Statements'!C6*100</f>
        <v>0</v>
      </c>
      <c r="D9" s="150">
        <f>'Summarized Financial Statements'!D9/'Summarized Financial Statements'!D6*100</f>
        <v>0</v>
      </c>
      <c r="E9" s="150">
        <f>'Summarized Financial Statements'!E9/'Summarized Financial Statements'!E6*100</f>
        <v>0</v>
      </c>
      <c r="F9" s="150">
        <f>'Summarized Financial Statements'!F9/'Summarized Financial Statements'!F6*100</f>
        <v>0</v>
      </c>
      <c r="G9" s="150">
        <f>'Summarized Financial Statements'!G9/'Summarized Financial Statements'!G6*100</f>
        <v>0</v>
      </c>
      <c r="H9" s="150">
        <f>'Summarized Financial Statements'!H9/'Summarized Financial Statements'!H6*100</f>
        <v>0</v>
      </c>
      <c r="I9" s="150">
        <f>'Summarized Financial Statements'!I9/'Summarized Financial Statements'!I6*100</f>
        <v>0</v>
      </c>
      <c r="J9" s="151">
        <f>'Summarized Financial Statements'!J9/'Summarized Financial Statements'!J6*100</f>
        <v>0</v>
      </c>
      <c r="L9" s="6" t="s">
        <v>146</v>
      </c>
      <c r="M9" s="150"/>
      <c r="N9" s="150"/>
      <c r="O9" s="150"/>
      <c r="P9" s="150"/>
      <c r="Q9" s="150"/>
      <c r="R9" s="195"/>
      <c r="S9" s="195"/>
      <c r="T9" s="195"/>
      <c r="U9" s="21"/>
    </row>
    <row r="10" spans="1:21" x14ac:dyDescent="0.25">
      <c r="A10" s="6" t="s">
        <v>153</v>
      </c>
      <c r="B10" s="150">
        <f>'Summarized Financial Statements'!B10/'Summarized Financial Statements'!B6*100</f>
        <v>0.29591313667924879</v>
      </c>
      <c r="C10" s="150">
        <f>'Summarized Financial Statements'!C10/'Summarized Financial Statements'!C6*100</f>
        <v>0</v>
      </c>
      <c r="D10" s="150">
        <f>'Summarized Financial Statements'!D10/'Summarized Financial Statements'!D6*100</f>
        <v>0</v>
      </c>
      <c r="E10" s="150">
        <f>'Summarized Financial Statements'!E10/'Summarized Financial Statements'!E6*100</f>
        <v>0</v>
      </c>
      <c r="F10" s="150">
        <f>'Summarized Financial Statements'!F10/'Summarized Financial Statements'!F6*100</f>
        <v>0</v>
      </c>
      <c r="G10" s="150">
        <f>'Summarized Financial Statements'!G10/'Summarized Financial Statements'!G6*100</f>
        <v>4.8291172940337708</v>
      </c>
      <c r="H10" s="150">
        <f>'Summarized Financial Statements'!H10/'Summarized Financial Statements'!H6*100</f>
        <v>1.1372071334767133</v>
      </c>
      <c r="I10" s="150">
        <f>'Summarized Financial Statements'!I10/'Summarized Financial Statements'!I6*100</f>
        <v>0</v>
      </c>
      <c r="J10" s="151">
        <f>'Summarized Financial Statements'!J10/'Summarized Financial Statements'!J6*100</f>
        <v>0.50047776437600833</v>
      </c>
      <c r="L10" s="6" t="s">
        <v>153</v>
      </c>
      <c r="M10" s="150"/>
      <c r="N10" s="150"/>
      <c r="O10" s="150"/>
      <c r="P10" s="150"/>
      <c r="Q10" s="150"/>
      <c r="R10" s="195"/>
      <c r="S10" s="195"/>
      <c r="T10" s="195"/>
      <c r="U10" s="21"/>
    </row>
    <row r="11" spans="1:21" x14ac:dyDescent="0.25">
      <c r="A11" s="6" t="s">
        <v>149</v>
      </c>
      <c r="B11" s="150">
        <f>'Summarized Financial Statements'!B11/'Summarized Financial Statements'!B6*100</f>
        <v>0</v>
      </c>
      <c r="C11" s="150">
        <f>'Summarized Financial Statements'!C11/'Summarized Financial Statements'!C6*100</f>
        <v>0.45321000583890192</v>
      </c>
      <c r="D11" s="150">
        <f>'Summarized Financial Statements'!D11/'Summarized Financial Statements'!D6*100</f>
        <v>0</v>
      </c>
      <c r="E11" s="150">
        <f>'Summarized Financial Statements'!E11/'Summarized Financial Statements'!E6*100</f>
        <v>0</v>
      </c>
      <c r="F11" s="150">
        <f>'Summarized Financial Statements'!F11/'Summarized Financial Statements'!F6*100</f>
        <v>0</v>
      </c>
      <c r="G11" s="150">
        <f>'Summarized Financial Statements'!G11/'Summarized Financial Statements'!G6*100</f>
        <v>0</v>
      </c>
      <c r="H11" s="150">
        <f>'Summarized Financial Statements'!H11/'Summarized Financial Statements'!H6*100</f>
        <v>0</v>
      </c>
      <c r="I11" s="150">
        <f>'Summarized Financial Statements'!I11/'Summarized Financial Statements'!I6*100</f>
        <v>0</v>
      </c>
      <c r="J11" s="151">
        <f>'Summarized Financial Statements'!J11/'Summarized Financial Statements'!J6*100</f>
        <v>0</v>
      </c>
      <c r="L11" s="6" t="s">
        <v>149</v>
      </c>
      <c r="M11" s="150"/>
      <c r="N11" s="150"/>
      <c r="O11" s="150"/>
      <c r="P11" s="150"/>
      <c r="Q11" s="150"/>
      <c r="R11" s="195"/>
      <c r="S11" s="195"/>
      <c r="T11" s="195"/>
      <c r="U11" s="21"/>
    </row>
    <row r="12" spans="1:21" x14ac:dyDescent="0.25">
      <c r="A12" s="182" t="s">
        <v>144</v>
      </c>
      <c r="B12" s="119">
        <f>SUM(B6:B11)</f>
        <v>100.8784193112447</v>
      </c>
      <c r="C12" s="119">
        <f t="shared" ref="C12:F12" si="0">SUM(C6:C11)</f>
        <v>103.00379065219607</v>
      </c>
      <c r="D12" s="119">
        <f t="shared" si="0"/>
        <v>102.04632814080519</v>
      </c>
      <c r="E12" s="119">
        <f t="shared" si="0"/>
        <v>101.69325245969682</v>
      </c>
      <c r="F12" s="119">
        <f t="shared" si="0"/>
        <v>100.13888762810795</v>
      </c>
      <c r="G12" s="119">
        <f t="shared" ref="G12:J12" si="1">SUM(G6:G11)</f>
        <v>107.19539379281092</v>
      </c>
      <c r="H12" s="119">
        <f t="shared" si="1"/>
        <v>101.49311965893303</v>
      </c>
      <c r="I12" s="119">
        <f t="shared" si="1"/>
        <v>100.03940972982441</v>
      </c>
      <c r="J12" s="196">
        <f t="shared" si="1"/>
        <v>100.52397437303216</v>
      </c>
      <c r="L12" s="182" t="s">
        <v>144</v>
      </c>
      <c r="M12" s="150"/>
      <c r="N12" s="150">
        <f>'Summarized Financial Statements'!C12/'Summarized Financial Statements'!B12*100-100</f>
        <v>28.349693960041577</v>
      </c>
      <c r="O12" s="150">
        <f>'Summarized Financial Statements'!D12/'Summarized Financial Statements'!C12*100-100</f>
        <v>-9.2272670013856697</v>
      </c>
      <c r="P12" s="150">
        <f>'Summarized Financial Statements'!E12/'Summarized Financial Statements'!D12*100-100</f>
        <v>6.8604224695934874</v>
      </c>
      <c r="Q12" s="150">
        <f>'Summarized Financial Statements'!F12/'Summarized Financial Statements'!E12*100-100</f>
        <v>2.3282995065118115</v>
      </c>
      <c r="R12" s="150">
        <f>'Summarized Financial Statements'!G12/'Summarized Financial Statements'!F12*100-100</f>
        <v>7.6744565512990164</v>
      </c>
      <c r="S12" s="150">
        <f>'Summarized Financial Statements'!H12/'Summarized Financial Statements'!G12*100-100</f>
        <v>-10.211315036201384</v>
      </c>
      <c r="T12" s="150">
        <f>'Summarized Financial Statements'!I12/'Summarized Financial Statements'!H12*100-100</f>
        <v>7.1063562460736591</v>
      </c>
      <c r="U12" s="151">
        <f>'Summarized Financial Statements'!J12/'Summarized Financial Statements'!I12*100-100</f>
        <v>12.358399719863428</v>
      </c>
    </row>
    <row r="13" spans="1:21" x14ac:dyDescent="0.25">
      <c r="A13" s="6"/>
      <c r="B13" s="150"/>
      <c r="C13" s="150"/>
      <c r="D13" s="150"/>
      <c r="E13" s="150"/>
      <c r="F13" s="150"/>
      <c r="G13" s="150"/>
      <c r="H13" s="150"/>
      <c r="I13" s="150"/>
      <c r="J13" s="151"/>
      <c r="L13" s="6"/>
      <c r="M13" s="150"/>
      <c r="N13" s="150"/>
      <c r="O13" s="150"/>
      <c r="P13" s="150"/>
      <c r="Q13" s="150"/>
      <c r="R13" s="195"/>
      <c r="S13" s="195"/>
      <c r="T13" s="195"/>
      <c r="U13" s="21"/>
    </row>
    <row r="14" spans="1:21" x14ac:dyDescent="0.25">
      <c r="A14" s="182" t="s">
        <v>198</v>
      </c>
      <c r="B14" s="150"/>
      <c r="C14" s="150"/>
      <c r="D14" s="150"/>
      <c r="E14" s="150"/>
      <c r="F14" s="150"/>
      <c r="G14" s="150"/>
      <c r="H14" s="150"/>
      <c r="I14" s="150"/>
      <c r="J14" s="151"/>
      <c r="L14" s="182" t="s">
        <v>198</v>
      </c>
      <c r="M14" s="150"/>
      <c r="N14" s="150"/>
      <c r="O14" s="150"/>
      <c r="P14" s="150"/>
      <c r="Q14" s="150"/>
      <c r="R14" s="195"/>
      <c r="S14" s="195"/>
      <c r="T14" s="195"/>
      <c r="U14" s="21"/>
    </row>
    <row r="15" spans="1:21" x14ac:dyDescent="0.25">
      <c r="A15" s="6" t="s">
        <v>139</v>
      </c>
      <c r="B15" s="150">
        <f>'Summarized Financial Statements'!B15/'Summarized Financial Statements'!B6*100</f>
        <v>62.233794678223589</v>
      </c>
      <c r="C15" s="150">
        <f>'Summarized Financial Statements'!C15/'Summarized Financial Statements'!C6*100</f>
        <v>71.565474480291385</v>
      </c>
      <c r="D15" s="150">
        <f>'Summarized Financial Statements'!D15/'Summarized Financial Statements'!D6*100</f>
        <v>78.115516892575357</v>
      </c>
      <c r="E15" s="150">
        <f>'Summarized Financial Statements'!E15/'Summarized Financial Statements'!E6*100</f>
        <v>71.001518738974994</v>
      </c>
      <c r="F15" s="150">
        <f>'Summarized Financial Statements'!F15/'Summarized Financial Statements'!F6*100</f>
        <v>69.043490890605568</v>
      </c>
      <c r="G15" s="150">
        <f>'Summarized Financial Statements'!G15/'Summarized Financial Statements'!G6*100</f>
        <v>61.242520779373145</v>
      </c>
      <c r="H15" s="150">
        <f>'Summarized Financial Statements'!H15/'Summarized Financial Statements'!H6*100</f>
        <v>62.195238004605926</v>
      </c>
      <c r="I15" s="150">
        <f>'Summarized Financial Statements'!I15/'Summarized Financial Statements'!I6*100</f>
        <v>65.709156193895865</v>
      </c>
      <c r="J15" s="151">
        <f>'Summarized Financial Statements'!J15/'Summarized Financial Statements'!J6*100</f>
        <v>63.422829304970321</v>
      </c>
      <c r="L15" s="6" t="s">
        <v>139</v>
      </c>
      <c r="M15" s="150"/>
      <c r="N15" s="150">
        <f>'Summarized Financial Statements'!C15/'Summarized Financial Statements'!B15*100-100</f>
        <v>44.549692057133228</v>
      </c>
      <c r="O15" s="150">
        <f>'Summarized Financial Statements'!D15/'Summarized Financial Statements'!C15*100-100</f>
        <v>1.0360412862439716E-2</v>
      </c>
      <c r="P15" s="150">
        <f>'Summarized Financial Statements'!E15/'Summarized Financial Statements'!D15*100-100</f>
        <v>-2.5341534477177134</v>
      </c>
      <c r="Q15" s="150">
        <f>'Summarized Financial Statements'!F15/'Summarized Financial Statements'!E15*100-100</f>
        <v>1.0509114098953063</v>
      </c>
      <c r="R15" s="150">
        <f>'Summarized Financial Statements'!G15/'Summarized Financial Statements'!F15*100-100</f>
        <v>-10.778474605240675</v>
      </c>
      <c r="S15" s="150">
        <f>'Summarized Financial Statements'!H15/'Summarized Financial Statements'!G15*100-100</f>
        <v>-3.6913691221762122</v>
      </c>
      <c r="T15" s="150">
        <f>'Summarized Financial Statements'!I15/'Summarized Financial Statements'!H15*100-100</f>
        <v>14.802007466797235</v>
      </c>
      <c r="U15" s="151">
        <f>'Summarized Financial Statements'!J15/'Summarized Financial Statements'!I15*100-100</f>
        <v>7.9261628681860543</v>
      </c>
    </row>
    <row r="16" spans="1:21" x14ac:dyDescent="0.25">
      <c r="A16" s="6" t="s">
        <v>140</v>
      </c>
      <c r="B16" s="150">
        <f>'Summarized Financial Statements'!B16/'Summarized Financial Statements'!B6*100</f>
        <v>11.209748823337527</v>
      </c>
      <c r="C16" s="150">
        <f>'Summarized Financial Statements'!C16/'Summarized Financial Statements'!C6*100</f>
        <v>9.2402939840774057</v>
      </c>
      <c r="D16" s="150">
        <f>'Summarized Financial Statements'!D16/'Summarized Financial Statements'!D6*100</f>
        <v>11.306898644547845</v>
      </c>
      <c r="E16" s="150">
        <f>'Summarized Financial Statements'!E16/'Summarized Financial Statements'!E6*100</f>
        <v>11.78201850786254</v>
      </c>
      <c r="F16" s="150">
        <f>'Summarized Financial Statements'!F16/'Summarized Financial Statements'!F6*100</f>
        <v>23.540091320884887</v>
      </c>
      <c r="G16" s="150">
        <f>'Summarized Financial Statements'!G16/'Summarized Financial Statements'!G6*100</f>
        <v>26.693259451117708</v>
      </c>
      <c r="H16" s="150">
        <f>'Summarized Financial Statements'!H16/'Summarized Financial Statements'!H6*100</f>
        <v>14.773224719742679</v>
      </c>
      <c r="I16" s="150">
        <f>'Summarized Financial Statements'!I16/'Summarized Financial Statements'!I6*100</f>
        <v>16.577483907693654</v>
      </c>
      <c r="J16" s="151">
        <f>'Summarized Financial Statements'!J16/'Summarized Financial Statements'!J6*100</f>
        <v>19.849151772427511</v>
      </c>
      <c r="L16" s="6" t="s">
        <v>140</v>
      </c>
      <c r="M16" s="150"/>
      <c r="N16" s="150">
        <f>'Summarized Financial Statements'!C16/'Summarized Financial Statements'!B16*100-100</f>
        <v>3.6167117023487805</v>
      </c>
      <c r="O16" s="150">
        <f>'Summarized Financial Statements'!D16/'Summarized Financial Statements'!C16*100-100</f>
        <v>12.116349047141426</v>
      </c>
      <c r="P16" s="150">
        <f>'Summarized Financial Statements'!E16/'Summarized Financial Statements'!D16*100-100</f>
        <v>11.737341205940226</v>
      </c>
      <c r="Q16" s="150">
        <f>'Summarized Financial Statements'!F16/'Summarized Financial Statements'!E16*100-100</f>
        <v>107.62209767814252</v>
      </c>
      <c r="R16" s="150">
        <f>'Summarized Financial Statements'!G16/'Summarized Financial Statements'!F16*100-100</f>
        <v>14.059848835415707</v>
      </c>
      <c r="S16" s="150">
        <f>'Summarized Financial Statements'!H16/'Summarized Financial Statements'!G16*100-100</f>
        <v>-47.515044965853001</v>
      </c>
      <c r="T16" s="150">
        <f>'Summarized Financial Statements'!I16/'Summarized Financial Statements'!H16*100-100</f>
        <v>21.933779953620203</v>
      </c>
      <c r="U16" s="151">
        <f>'Summarized Financial Statements'!J16/'Summarized Financial Statements'!I16*100-100</f>
        <v>33.884515822283277</v>
      </c>
    </row>
    <row r="17" spans="1:21" x14ac:dyDescent="0.25">
      <c r="A17" s="6" t="s">
        <v>141</v>
      </c>
      <c r="B17" s="150">
        <f>'Summarized Financial Statements'!B17/'Summarized Financial Statements'!B6*100</f>
        <v>19.781909688242695</v>
      </c>
      <c r="C17" s="150">
        <f>'Summarized Financial Statements'!C17/'Summarized Financial Statements'!C6*100</f>
        <v>17.983817900405015</v>
      </c>
      <c r="D17" s="150">
        <f>'Summarized Financial Statements'!D17/'Summarized Financial Statements'!D6*100</f>
        <v>18.857980983208577</v>
      </c>
      <c r="E17" s="150">
        <f>'Summarized Financial Statements'!E17/'Summarized Financial Statements'!E6*100</f>
        <v>19.783225952513465</v>
      </c>
      <c r="F17" s="150">
        <f>'Summarized Financial Statements'!F17/'Summarized Financial Statements'!F6*100</f>
        <v>22.242899029602128</v>
      </c>
      <c r="G17" s="150">
        <f>'Summarized Financial Statements'!G17/'Summarized Financial Statements'!G6*100</f>
        <v>20.587147021397563</v>
      </c>
      <c r="H17" s="150">
        <f>'Summarized Financial Statements'!H17/'Summarized Financial Statements'!H6*100</f>
        <v>23.315125330694126</v>
      </c>
      <c r="I17" s="150">
        <f>'Summarized Financial Statements'!I17/'Summarized Financial Statements'!I6*100</f>
        <v>18.311512019967598</v>
      </c>
      <c r="J17" s="151">
        <f>'Summarized Financial Statements'!J17/'Summarized Financial Statements'!J6*100</f>
        <v>17.896583593101393</v>
      </c>
      <c r="L17" s="6" t="s">
        <v>141</v>
      </c>
      <c r="M17" s="150"/>
      <c r="N17" s="150">
        <f>'Summarized Financial Statements'!C17/'Summarized Financial Statements'!B17*100-100</f>
        <v>14.275618374558306</v>
      </c>
      <c r="O17" s="150">
        <f>'Summarized Financial Statements'!D17/'Summarized Financial Statements'!C17*100-100</f>
        <v>-3.9218717790146371</v>
      </c>
      <c r="P17" s="150">
        <f>'Summarized Financial Statements'!E17/'Summarized Financial Statements'!D17*100-100</f>
        <v>12.492624577589439</v>
      </c>
      <c r="Q17" s="150">
        <f>'Summarized Financial Statements'!F17/'Summarized Financial Statements'!E17*100-100</f>
        <v>16.836734693877546</v>
      </c>
      <c r="R17" s="150">
        <f>'Summarized Financial Statements'!G17/'Summarized Financial Statements'!F17*100-100</f>
        <v>-6.9011957719462913</v>
      </c>
      <c r="S17" s="150">
        <f>'Summarized Financial Statements'!H17/'Summarized Financial Statements'!G17*100-100</f>
        <v>7.3996142381202787</v>
      </c>
      <c r="T17" s="150">
        <f>'Summarized Financial Statements'!I17/'Summarized Financial Statements'!H17*100-100</f>
        <v>-14.657142857142858</v>
      </c>
      <c r="U17" s="151">
        <f>'Summarized Financial Statements'!J17/'Summarized Financial Statements'!I17*100-100</f>
        <v>9.2830838394949495</v>
      </c>
    </row>
    <row r="18" spans="1:21" x14ac:dyDescent="0.25">
      <c r="A18" s="6" t="s">
        <v>142</v>
      </c>
      <c r="B18" s="150">
        <f>'Summarized Financial Statements'!B18/'Summarized Financial Statements'!B6*100</f>
        <v>1.6065520294515121</v>
      </c>
      <c r="C18" s="150">
        <f>'Summarized Financial Statements'!C18/'Summarized Financial Statements'!C6*100</f>
        <v>1.2428519792023873</v>
      </c>
      <c r="D18" s="150">
        <f>'Summarized Financial Statements'!D18/'Summarized Financial Statements'!D6*100</f>
        <v>1.9289904916042888</v>
      </c>
      <c r="E18" s="150">
        <f>'Summarized Financial Statements'!E18/'Summarized Financial Statements'!E6*100</f>
        <v>2.2865983076908565</v>
      </c>
      <c r="F18" s="150">
        <f>'Summarized Financial Statements'!F18/'Summarized Financial Statements'!F6*100</f>
        <v>4.2973466108695462</v>
      </c>
      <c r="G18" s="150">
        <f>'Summarized Financial Statements'!G18/'Summarized Financial Statements'!G6*100</f>
        <v>6.359706516736308</v>
      </c>
      <c r="H18" s="150">
        <f>'Summarized Financial Statements'!H18/'Summarized Financial Statements'!H6*100</f>
        <v>7.0345063854894283</v>
      </c>
      <c r="I18" s="150">
        <f>'Summarized Financial Statements'!I18/'Summarized Financial Statements'!I6*100</f>
        <v>4.4927091999824844</v>
      </c>
      <c r="J18" s="151">
        <f>'Summarized Financial Statements'!J18/'Summarized Financial Statements'!J6*100</f>
        <v>7.8564827143282319</v>
      </c>
      <c r="L18" s="6" t="s">
        <v>142</v>
      </c>
      <c r="M18" s="150"/>
      <c r="N18" s="150">
        <f>'Summarized Financial Statements'!C18/'Summarized Financial Statements'!B18*100-100</f>
        <v>-2.7556200145032648</v>
      </c>
      <c r="O18" s="150">
        <f>'Summarized Financial Statements'!D18/'Summarized Financial Statements'!C18*100-100</f>
        <v>42.20730797912006</v>
      </c>
      <c r="P18" s="150">
        <f>'Summarized Financial Statements'!E18/'Summarized Financial Statements'!D18*100-100</f>
        <v>27.11064499213424</v>
      </c>
      <c r="Q18" s="150">
        <f>'Summarized Financial Statements'!F18/'Summarized Financial Statements'!E18*100-100</f>
        <v>95.297029702970292</v>
      </c>
      <c r="R18" s="150">
        <f>'Summarized Financial Statements'!G18/'Summarized Financial Statements'!F18*100-100</f>
        <v>48.859315589353628</v>
      </c>
      <c r="S18" s="150">
        <f>'Summarized Financial Statements'!H18/'Summarized Financial Statements'!G18*100-100</f>
        <v>4.8957002979991557</v>
      </c>
      <c r="T18" s="150">
        <f>'Summarized Financial Statements'!I18/'Summarized Financial Statements'!H18*100-100</f>
        <v>-30.600649350649363</v>
      </c>
      <c r="U18" s="151">
        <f>'Summarized Financial Statements'!J18/'Summarized Financial Statements'!I18*100-100</f>
        <v>95.536062378167657</v>
      </c>
    </row>
    <row r="19" spans="1:21" x14ac:dyDescent="0.25">
      <c r="A19" s="6" t="s">
        <v>147</v>
      </c>
      <c r="B19" s="150">
        <f>'Summarized Financial Statements'!B19/'Summarized Financial Statements'!B6*100</f>
        <v>0</v>
      </c>
      <c r="C19" s="150">
        <f>'Summarized Financial Statements'!C19/'Summarized Financial Statements'!C6*100</f>
        <v>0</v>
      </c>
      <c r="D19" s="150">
        <f>'Summarized Financial Statements'!D19/'Summarized Financial Statements'!D6*100</f>
        <v>0</v>
      </c>
      <c r="E19" s="150">
        <f>'Summarized Financial Statements'!E19/'Summarized Financial Statements'!E6*100</f>
        <v>0</v>
      </c>
      <c r="F19" s="150">
        <f>'Summarized Financial Statements'!F19/'Summarized Financial Statements'!F6*100</f>
        <v>1.5214095732609545</v>
      </c>
      <c r="G19" s="150">
        <f>'Summarized Financial Statements'!G19/'Summarized Financial Statements'!G6*100</f>
        <v>6.1088198399018117</v>
      </c>
      <c r="H19" s="150">
        <f>'Summarized Financial Statements'!H19/'Summarized Financial Statements'!H6*100</f>
        <v>0</v>
      </c>
      <c r="I19" s="150">
        <f>'Summarized Financial Statements'!I19/'Summarized Financial Statements'!I6*100</f>
        <v>0</v>
      </c>
      <c r="J19" s="151">
        <f>'Summarized Financial Statements'!J19/'Summarized Financial Statements'!J6*100</f>
        <v>0</v>
      </c>
      <c r="L19" s="6" t="s">
        <v>147</v>
      </c>
      <c r="M19" s="150"/>
      <c r="N19" s="150"/>
      <c r="O19" s="150"/>
      <c r="P19" s="150"/>
      <c r="Q19" s="150"/>
      <c r="R19" s="150"/>
      <c r="S19" s="150"/>
      <c r="T19" s="150"/>
      <c r="U19" s="151"/>
    </row>
    <row r="20" spans="1:21" x14ac:dyDescent="0.25">
      <c r="A20" s="6" t="s">
        <v>148</v>
      </c>
      <c r="B20" s="150">
        <f>'Summarized Financial Statements'!B20/'Summarized Financial Statements'!B6*100</f>
        <v>0</v>
      </c>
      <c r="C20" s="150">
        <f>'Summarized Financial Statements'!C20/'Summarized Financial Statements'!C6*100</f>
        <v>3.7999202943548013E-2</v>
      </c>
      <c r="D20" s="150">
        <f>'Summarized Financial Statements'!D20/'Summarized Financial Statements'!D6*100</f>
        <v>0</v>
      </c>
      <c r="E20" s="150">
        <f>'Summarized Financial Statements'!E20/'Summarized Financial Statements'!E6*100</f>
        <v>0</v>
      </c>
      <c r="F20" s="150">
        <f>'Summarized Financial Statements'!F20/'Summarized Financial Statements'!F6*100</f>
        <v>5.2432349016439579</v>
      </c>
      <c r="G20" s="150">
        <f>'Summarized Financial Statements'!G20/'Summarized Financial Statements'!G6*100</f>
        <v>9.4317146028680501</v>
      </c>
      <c r="H20" s="150">
        <f>'Summarized Financial Statements'!H20/'Summarized Financial Statements'!H6*100</f>
        <v>3.4706229420833257</v>
      </c>
      <c r="I20" s="150">
        <f>'Summarized Financial Statements'!I20/'Summarized Financial Statements'!I6*100</f>
        <v>0</v>
      </c>
      <c r="J20" s="151">
        <f>'Summarized Financial Statements'!J20/'Summarized Financial Statements'!J6*100</f>
        <v>0</v>
      </c>
      <c r="L20" s="6" t="s">
        <v>148</v>
      </c>
      <c r="M20" s="150"/>
      <c r="N20" s="150"/>
      <c r="O20" s="150"/>
      <c r="P20" s="150"/>
      <c r="Q20" s="150"/>
      <c r="R20" s="150"/>
      <c r="S20" s="150"/>
      <c r="T20" s="150"/>
      <c r="U20" s="151"/>
    </row>
    <row r="21" spans="1:21" x14ac:dyDescent="0.25">
      <c r="A21" s="6" t="s">
        <v>154</v>
      </c>
      <c r="B21" s="150">
        <f>'Summarized Financial Statements'!B21/'Summarized Financial Statements'!B6*100</f>
        <v>0</v>
      </c>
      <c r="C21" s="150">
        <f>'Summarized Financial Statements'!C21/'Summarized Financial Statements'!C6*100</f>
        <v>0.94441921462135192</v>
      </c>
      <c r="D21" s="150">
        <f>'Summarized Financial Statements'!D21/'Summarized Financial Statements'!D6*100</f>
        <v>1.7196034796682178</v>
      </c>
      <c r="E21" s="150">
        <f>'Summarized Financial Statements'!E21/'Summarized Financial Statements'!E6*100</f>
        <v>1.4253506777726419</v>
      </c>
      <c r="F21" s="150">
        <f>'Summarized Financial Statements'!F21/'Summarized Financial Statements'!F6*100</f>
        <v>1.2218480224398836</v>
      </c>
      <c r="G21" s="150">
        <f>'Summarized Financial Statements'!G21/'Summarized Financial Statements'!G6*100</f>
        <v>0.32579169186062251</v>
      </c>
      <c r="H21" s="150">
        <f>'Summarized Financial Statements'!H21/'Summarized Financial Statements'!H6*100</f>
        <v>0.41301079157229592</v>
      </c>
      <c r="I21" s="150">
        <f>'Summarized Financial Statements'!I21/'Summarized Financial Statements'!I6*100</f>
        <v>1.593904628453825</v>
      </c>
      <c r="J21" s="151">
        <f>'Summarized Financial Statements'!J21/'Summarized Financial Statements'!J6*100</f>
        <v>1.6612102319898494</v>
      </c>
      <c r="L21" s="6" t="s">
        <v>154</v>
      </c>
      <c r="M21" s="150"/>
      <c r="N21" s="150"/>
      <c r="O21" s="150"/>
      <c r="P21" s="150"/>
      <c r="Q21" s="150"/>
      <c r="R21" s="150"/>
      <c r="S21" s="150"/>
      <c r="T21" s="150"/>
      <c r="U21" s="151"/>
    </row>
    <row r="22" spans="1:21" x14ac:dyDescent="0.25">
      <c r="A22" s="6" t="s">
        <v>156</v>
      </c>
      <c r="B22" s="150">
        <f>'Summarized Financial Statements'!B22/'Summarized Financial Statements'!B6*100</f>
        <v>0</v>
      </c>
      <c r="C22" s="150">
        <f>'Summarized Financial Statements'!C22/'Summarized Financial Statements'!C6*100</f>
        <v>0</v>
      </c>
      <c r="D22" s="150">
        <f>'Summarized Financial Statements'!D22/'Summarized Financial Statements'!D6*100</f>
        <v>0.83552498482702808</v>
      </c>
      <c r="E22" s="150">
        <f>'Summarized Financial Statements'!E22/'Summarized Financial Statements'!E6*100</f>
        <v>0</v>
      </c>
      <c r="F22" s="150">
        <f>'Summarized Financial Statements'!F22/'Summarized Financial Statements'!F6*100</f>
        <v>0</v>
      </c>
      <c r="G22" s="150">
        <f>'Summarized Financial Statements'!G22/'Summarized Financial Statements'!G6*100</f>
        <v>0</v>
      </c>
      <c r="H22" s="150">
        <f>'Summarized Financial Statements'!H22/'Summarized Financial Statements'!H6*100</f>
        <v>0</v>
      </c>
      <c r="I22" s="150">
        <f>'Summarized Financial Statements'!I22/'Summarized Financial Statements'!I6*100</f>
        <v>0</v>
      </c>
      <c r="J22" s="151">
        <f>'Summarized Financial Statements'!J22/'Summarized Financial Statements'!J6*100</f>
        <v>0</v>
      </c>
      <c r="L22" s="6" t="s">
        <v>156</v>
      </c>
      <c r="M22" s="150"/>
      <c r="N22" s="150"/>
      <c r="O22" s="150"/>
      <c r="P22" s="150"/>
      <c r="Q22" s="150"/>
      <c r="R22" s="150"/>
      <c r="S22" s="150"/>
      <c r="T22" s="150"/>
      <c r="U22" s="151"/>
    </row>
    <row r="23" spans="1:21" x14ac:dyDescent="0.25">
      <c r="A23" s="6" t="s">
        <v>196</v>
      </c>
      <c r="B23" s="150">
        <f>'Summarized Financial Statements'!B23/'Summarized Financial Statements'!B6*100</f>
        <v>0.21902232163660934</v>
      </c>
      <c r="C23" s="150">
        <f>'Summarized Financial Statements'!C23/'Summarized Financial Statements'!C6*100</f>
        <v>0</v>
      </c>
      <c r="D23" s="150">
        <f>'Summarized Financial Statements'!D23/'Summarized Financial Statements'!D6*100</f>
        <v>0.23265223548452357</v>
      </c>
      <c r="E23" s="150">
        <f>'Summarized Financial Statements'!E23/'Summarized Financial Statements'!E6*100</f>
        <v>0</v>
      </c>
      <c r="F23" s="150">
        <f>'Summarized Financial Statements'!F23/'Summarized Financial Statements'!F6*100</f>
        <v>0</v>
      </c>
      <c r="G23" s="150">
        <f>'Summarized Financial Statements'!G23/'Summarized Financial Statements'!G6*100</f>
        <v>0</v>
      </c>
      <c r="H23" s="150">
        <f>'Summarized Financial Statements'!H23/'Summarized Financial Statements'!H6*100</f>
        <v>0</v>
      </c>
      <c r="I23" s="150">
        <f>'Summarized Financial Statements'!I23/'Summarized Financial Statements'!I6*100</f>
        <v>0</v>
      </c>
      <c r="J23" s="151">
        <f>'Summarized Financial Statements'!J23/'Summarized Financial Statements'!J6*100</f>
        <v>0</v>
      </c>
      <c r="L23" s="6" t="s">
        <v>196</v>
      </c>
      <c r="M23" s="150"/>
      <c r="N23" s="150"/>
      <c r="O23" s="150"/>
      <c r="P23" s="150"/>
      <c r="Q23" s="150"/>
      <c r="R23" s="150"/>
      <c r="S23" s="150"/>
      <c r="T23" s="150"/>
      <c r="U23" s="151"/>
    </row>
    <row r="24" spans="1:21" x14ac:dyDescent="0.25">
      <c r="A24" s="182" t="s">
        <v>150</v>
      </c>
      <c r="B24" s="119">
        <f>SUM(B15:B23)</f>
        <v>95.051027540891937</v>
      </c>
      <c r="C24" s="119">
        <f t="shared" ref="C24:F24" si="2">SUM(C15:C23)</f>
        <v>101.0148567615411</v>
      </c>
      <c r="D24" s="119">
        <f t="shared" si="2"/>
        <v>112.99716771191585</v>
      </c>
      <c r="E24" s="119">
        <f t="shared" si="2"/>
        <v>106.27871218481449</v>
      </c>
      <c r="F24" s="119">
        <f t="shared" si="2"/>
        <v>127.11032034930692</v>
      </c>
      <c r="G24" s="119">
        <f t="shared" ref="G24:J24" si="3">SUM(G15:G23)</f>
        <v>130.74895990325518</v>
      </c>
      <c r="H24" s="119">
        <f t="shared" si="3"/>
        <v>111.20172817418776</v>
      </c>
      <c r="I24" s="119">
        <f t="shared" si="3"/>
        <v>106.68476594999342</v>
      </c>
      <c r="J24" s="196">
        <f t="shared" si="3"/>
        <v>110.68625761681733</v>
      </c>
      <c r="L24" s="182" t="s">
        <v>150</v>
      </c>
      <c r="M24" s="150"/>
      <c r="N24" s="150">
        <f>'Summarized Financial Statements'!C24/'Summarized Financial Statements'!B24*100-100</f>
        <v>33.588272785213491</v>
      </c>
      <c r="O24" s="150">
        <f>'Summarized Financial Statements'!D24/'Summarized Financial Statements'!C24*100-100</f>
        <v>2.4928435114503884</v>
      </c>
      <c r="P24" s="150">
        <f>'Summarized Financial Statements'!E24/'Summarized Financial Statements'!D24*100-100</f>
        <v>0.85579496728105653</v>
      </c>
      <c r="Q24" s="150">
        <f>'Summarized Financial Statements'!F24/'Summarized Financial Statements'!E24*100-100</f>
        <v>24.285270492167044</v>
      </c>
      <c r="R24" s="150">
        <f>'Summarized Financial Statements'!G24/'Summarized Financial Statements'!F24*100-100</f>
        <v>3.4657849256566635</v>
      </c>
      <c r="S24" s="150">
        <f>'Summarized Financial Statements'!H24/'Summarized Financial Statements'!G24*100-100</f>
        <v>-19.344418445737475</v>
      </c>
      <c r="T24" s="150">
        <f>'Summarized Financial Statements'!I24/'Summarized Financial Statements'!H24*100-100</f>
        <v>4.2489281404841819</v>
      </c>
      <c r="U24" s="151">
        <f>'Summarized Financial Statements'!J24/'Summarized Financial Statements'!I24*100-100</f>
        <v>16.010770165328609</v>
      </c>
    </row>
    <row r="25" spans="1:21" x14ac:dyDescent="0.25">
      <c r="A25" s="6"/>
      <c r="B25" s="150"/>
      <c r="C25" s="150"/>
      <c r="D25" s="150"/>
      <c r="E25" s="150"/>
      <c r="F25" s="150"/>
      <c r="G25" s="150"/>
      <c r="H25" s="150"/>
      <c r="I25" s="150"/>
      <c r="J25" s="151"/>
      <c r="L25" s="6"/>
      <c r="M25" s="150"/>
      <c r="N25" s="150"/>
      <c r="O25" s="150"/>
      <c r="P25" s="150"/>
      <c r="Q25" s="150"/>
      <c r="R25" s="150"/>
      <c r="S25" s="150"/>
      <c r="T25" s="150"/>
      <c r="U25" s="151"/>
    </row>
    <row r="26" spans="1:21" x14ac:dyDescent="0.25">
      <c r="A26" s="6" t="s">
        <v>151</v>
      </c>
      <c r="B26" s="150">
        <f>B12-B24</f>
        <v>5.8273917703527616</v>
      </c>
      <c r="C26" s="150">
        <f t="shared" ref="C26:F26" si="4">C12-C24</f>
        <v>1.9889338906549767</v>
      </c>
      <c r="D26" s="150">
        <f t="shared" si="4"/>
        <v>-10.950839571110663</v>
      </c>
      <c r="E26" s="150">
        <f t="shared" si="4"/>
        <v>-4.5854597251176727</v>
      </c>
      <c r="F26" s="150">
        <f t="shared" si="4"/>
        <v>-26.971432721198966</v>
      </c>
      <c r="G26" s="150">
        <f t="shared" ref="G26:J26" si="5">G12-G24</f>
        <v>-23.553566110444265</v>
      </c>
      <c r="H26" s="150">
        <f t="shared" si="5"/>
        <v>-9.7086085152547383</v>
      </c>
      <c r="I26" s="150">
        <f t="shared" si="5"/>
        <v>-6.6453562201690062</v>
      </c>
      <c r="J26" s="151">
        <f t="shared" si="5"/>
        <v>-10.162283243785168</v>
      </c>
      <c r="L26" s="6" t="s">
        <v>151</v>
      </c>
      <c r="M26" s="150"/>
      <c r="N26" s="150">
        <f>'Summarized Financial Statements'!C26/'Summarized Financial Statements'!B26*100-100</f>
        <v>-57.097161135545782</v>
      </c>
      <c r="O26" s="150">
        <f>'Summarized Financial Statements'!D26/'Summarized Financial Statements'!C26*100-100</f>
        <v>-604.47343895619758</v>
      </c>
      <c r="P26" s="150">
        <f>'Summarized Financial Statements'!E26/'Summarized Financial Statements'!D26*100-100</f>
        <v>-55.098836135230002</v>
      </c>
      <c r="Q26" s="150">
        <f>'Summarized Financial Statements'!F26/'Summarized Financial Statements'!E26*100-100</f>
        <v>511.23225673729689</v>
      </c>
      <c r="R26" s="150">
        <f>'Summarized Financial Statements'!G26/'Summarized Financial Statements'!F26*100-100</f>
        <v>-12.160070005385023</v>
      </c>
      <c r="S26" s="150">
        <f>'Summarized Financial Statements'!H26/'Summarized Financial Statements'!G26*100-100</f>
        <v>-60.910379708034789</v>
      </c>
      <c r="T26" s="150">
        <f>'Summarized Financial Statements'!I26/'Summarized Financial Statements'!H26*100-100</f>
        <v>-25.622426975102925</v>
      </c>
      <c r="U26" s="151">
        <f>'Summarized Financial Statements'!J26/'Summarized Financial Statements'!I26*100-100</f>
        <v>70.993674222456491</v>
      </c>
    </row>
    <row r="27" spans="1:21" x14ac:dyDescent="0.25">
      <c r="A27" s="6" t="s">
        <v>157</v>
      </c>
      <c r="B27" s="150">
        <f>'Summarized Financial Statements'!B27/'Summarized Financial Statements'!B6</f>
        <v>-1.7055780791276388E-2</v>
      </c>
      <c r="C27" s="150">
        <f>'Summarized Financial Statements'!C27/'Summarized Financial Statements'!C6</f>
        <v>-4.5042957635522771E-3</v>
      </c>
      <c r="D27" s="150">
        <f>'Summarized Financial Statements'!D27/'Summarized Financial Statements'!D6</f>
        <v>2.9961561804572122E-2</v>
      </c>
      <c r="E27" s="150">
        <f>'Summarized Financial Statements'!E27/'Summarized Financial Statements'!E6</f>
        <v>1.3951645614994953E-2</v>
      </c>
      <c r="F27" s="150">
        <f>'Summarized Financial Statements'!F27/'Summarized Financial Statements'!F6</f>
        <v>3.6029084703297902E-2</v>
      </c>
      <c r="G27" s="150">
        <f>'Summarized Financial Statements'!G27/'Summarized Financial Statements'!G6</f>
        <v>-1.1371122763002338E-3</v>
      </c>
      <c r="H27" s="150">
        <f>'Summarized Financial Statements'!H27/'Summarized Financial Statements'!H6</f>
        <v>-4.7581888429988008E-5</v>
      </c>
      <c r="I27" s="150">
        <f>'Summarized Financial Statements'!I27/'Summarized Financial Statements'!I6</f>
        <v>2.6273153216271839E-4</v>
      </c>
      <c r="J27" s="151">
        <f>'Summarized Financial Statements'!J27/'Summarized Financial Statements'!J6</f>
        <v>-7.8322028853835431E-5</v>
      </c>
      <c r="L27" s="6" t="s">
        <v>157</v>
      </c>
      <c r="M27" s="150"/>
      <c r="N27" s="150"/>
      <c r="O27" s="150"/>
      <c r="P27" s="150"/>
      <c r="Q27" s="150"/>
      <c r="R27" s="150"/>
      <c r="S27" s="150"/>
      <c r="T27" s="150"/>
      <c r="U27" s="151"/>
    </row>
    <row r="28" spans="1:21" ht="15.75" thickBot="1" x14ac:dyDescent="0.3">
      <c r="A28" s="182" t="s">
        <v>152</v>
      </c>
      <c r="B28" s="120">
        <f>B26+B27</f>
        <v>5.8103359895614854</v>
      </c>
      <c r="C28" s="120">
        <f t="shared" ref="C28:F28" si="6">C26+C27</f>
        <v>1.9844295948914243</v>
      </c>
      <c r="D28" s="120">
        <f t="shared" si="6"/>
        <v>-10.92087800930609</v>
      </c>
      <c r="E28" s="120">
        <f t="shared" si="6"/>
        <v>-4.5715080795026779</v>
      </c>
      <c r="F28" s="120">
        <f t="shared" si="6"/>
        <v>-26.935403636495668</v>
      </c>
      <c r="G28" s="120">
        <f t="shared" ref="G28:J28" si="7">G26+G27</f>
        <v>-23.554703222720565</v>
      </c>
      <c r="H28" s="120">
        <f t="shared" si="7"/>
        <v>-9.7086560971431677</v>
      </c>
      <c r="I28" s="120">
        <f t="shared" si="7"/>
        <v>-6.6450934886368431</v>
      </c>
      <c r="J28" s="197">
        <f t="shared" si="7"/>
        <v>-10.162361565814022</v>
      </c>
      <c r="L28" s="190" t="s">
        <v>152</v>
      </c>
      <c r="M28" s="165"/>
      <c r="N28" s="165">
        <f>'Summarized Financial Statements'!C28/'Summarized Financial Statements'!B28*100-100</f>
        <v>-53.080836630864894</v>
      </c>
      <c r="O28" s="165">
        <f>'Summarized Financial Statements'!D28/'Summarized Financial Statements'!C28*100-100</f>
        <v>-573.73493975903614</v>
      </c>
      <c r="P28" s="165">
        <f>'Summarized Financial Statements'!E28/'Summarized Financial Statements'!D28*100-100</f>
        <v>-56.993896236012212</v>
      </c>
      <c r="Q28" s="165">
        <f>'Summarized Financial Statements'!F28/'Summarized Financial Statements'!E28*100-100</f>
        <v>661.17681845062089</v>
      </c>
      <c r="R28" s="165">
        <f>'Summarized Financial Statements'!G28/'Summarized Financial Statements'!F28*100-100</f>
        <v>1.8723536495357962</v>
      </c>
      <c r="S28" s="165">
        <f>'Summarized Financial Statements'!H28/'Summarized Financial Statements'!G28*100-100</f>
        <v>-61.079122974261203</v>
      </c>
      <c r="T28" s="165">
        <f>'Summarized Financial Statements'!I28/'Summarized Financial Statements'!H28*100-100</f>
        <v>-25.952777505633378</v>
      </c>
      <c r="U28" s="166">
        <f>'Summarized Financial Statements'!J28/'Summarized Financial Statements'!I28*100-100</f>
        <v>71.80471024080444</v>
      </c>
    </row>
    <row r="29" spans="1:21" ht="16.5" thickTop="1" thickBot="1" x14ac:dyDescent="0.3">
      <c r="A29" s="198"/>
      <c r="B29" s="199"/>
      <c r="C29" s="199"/>
      <c r="D29" s="199"/>
      <c r="E29" s="199"/>
      <c r="F29" s="199"/>
      <c r="G29" s="199"/>
      <c r="H29" s="199"/>
      <c r="I29" s="199"/>
      <c r="J29" s="22"/>
      <c r="L29" s="27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ht="15.75" thickBot="1" x14ac:dyDescent="0.3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M30" s="112"/>
      <c r="N30" s="112"/>
      <c r="O30" s="112"/>
      <c r="P30" s="112"/>
      <c r="Q30" s="112"/>
    </row>
    <row r="31" spans="1:21" x14ac:dyDescent="0.25">
      <c r="A31" s="179" t="s">
        <v>136</v>
      </c>
      <c r="B31" s="194"/>
      <c r="C31" s="194"/>
      <c r="D31" s="194"/>
      <c r="E31" s="194"/>
      <c r="F31" s="194"/>
      <c r="G31" s="194"/>
      <c r="H31" s="194"/>
      <c r="I31" s="194"/>
      <c r="J31" s="23"/>
      <c r="L31" s="179" t="s">
        <v>136</v>
      </c>
      <c r="M31" s="209"/>
      <c r="N31" s="209"/>
      <c r="O31" s="209"/>
      <c r="P31" s="209"/>
      <c r="Q31" s="209"/>
      <c r="R31" s="194"/>
      <c r="S31" s="194"/>
      <c r="T31" s="194"/>
      <c r="U31" s="23"/>
    </row>
    <row r="32" spans="1:21" x14ac:dyDescent="0.25">
      <c r="A32" s="182" t="s">
        <v>277</v>
      </c>
      <c r="B32" s="195"/>
      <c r="C32" s="195"/>
      <c r="D32" s="195"/>
      <c r="E32" s="195"/>
      <c r="F32" s="195"/>
      <c r="G32" s="195"/>
      <c r="H32" s="195"/>
      <c r="I32" s="195"/>
      <c r="J32" s="21"/>
      <c r="L32" s="182" t="s">
        <v>279</v>
      </c>
      <c r="M32" s="210"/>
      <c r="N32" s="210"/>
      <c r="O32" s="210"/>
      <c r="P32" s="210"/>
      <c r="Q32" s="210"/>
      <c r="R32" s="195"/>
      <c r="S32" s="195"/>
      <c r="T32" s="195"/>
      <c r="U32" s="21"/>
    </row>
    <row r="33" spans="1:21" x14ac:dyDescent="0.25">
      <c r="A33" s="182" t="s">
        <v>278</v>
      </c>
      <c r="B33" s="195"/>
      <c r="C33" s="195"/>
      <c r="D33" s="195"/>
      <c r="E33" s="195"/>
      <c r="F33" s="195"/>
      <c r="G33" s="195"/>
      <c r="H33" s="195"/>
      <c r="I33" s="195"/>
      <c r="J33" s="21"/>
      <c r="L33" s="182" t="s">
        <v>280</v>
      </c>
      <c r="M33" s="210"/>
      <c r="N33" s="210"/>
      <c r="O33" s="210"/>
      <c r="P33" s="210"/>
      <c r="Q33" s="210"/>
      <c r="R33" s="195"/>
      <c r="S33" s="195"/>
      <c r="T33" s="195"/>
      <c r="U33" s="21"/>
    </row>
    <row r="34" spans="1:21" x14ac:dyDescent="0.25">
      <c r="A34" s="182" t="s">
        <v>158</v>
      </c>
      <c r="B34" s="180">
        <v>2011</v>
      </c>
      <c r="C34" s="180">
        <v>2012</v>
      </c>
      <c r="D34" s="180">
        <v>2013</v>
      </c>
      <c r="E34" s="180">
        <v>2014</v>
      </c>
      <c r="F34" s="180">
        <v>2015</v>
      </c>
      <c r="G34" s="180">
        <v>2016</v>
      </c>
      <c r="H34" s="180">
        <v>2017</v>
      </c>
      <c r="I34" s="180">
        <v>2018</v>
      </c>
      <c r="J34" s="181">
        <v>2019</v>
      </c>
      <c r="L34" s="182" t="s">
        <v>158</v>
      </c>
      <c r="M34" s="180">
        <v>2011</v>
      </c>
      <c r="N34" s="180">
        <v>2012</v>
      </c>
      <c r="O34" s="180">
        <v>2013</v>
      </c>
      <c r="P34" s="180">
        <v>2014</v>
      </c>
      <c r="Q34" s="180">
        <v>2015</v>
      </c>
      <c r="R34" s="180">
        <v>2015</v>
      </c>
      <c r="S34" s="180">
        <v>2015</v>
      </c>
      <c r="T34" s="180">
        <v>2015</v>
      </c>
      <c r="U34" s="181">
        <v>2015</v>
      </c>
    </row>
    <row r="35" spans="1:21" x14ac:dyDescent="0.25">
      <c r="A35" s="182" t="s">
        <v>159</v>
      </c>
      <c r="B35" s="183" t="s">
        <v>218</v>
      </c>
      <c r="C35" s="183" t="s">
        <v>218</v>
      </c>
      <c r="D35" s="183" t="s">
        <v>218</v>
      </c>
      <c r="E35" s="183" t="s">
        <v>218</v>
      </c>
      <c r="F35" s="183" t="s">
        <v>218</v>
      </c>
      <c r="G35" s="183" t="s">
        <v>218</v>
      </c>
      <c r="H35" s="183" t="s">
        <v>218</v>
      </c>
      <c r="I35" s="183" t="s">
        <v>218</v>
      </c>
      <c r="J35" s="184" t="s">
        <v>218</v>
      </c>
      <c r="L35" s="182" t="s">
        <v>159</v>
      </c>
      <c r="M35" s="183" t="s">
        <v>218</v>
      </c>
      <c r="N35" s="183" t="s">
        <v>218</v>
      </c>
      <c r="O35" s="183" t="s">
        <v>218</v>
      </c>
      <c r="P35" s="183" t="s">
        <v>218</v>
      </c>
      <c r="Q35" s="183" t="s">
        <v>218</v>
      </c>
      <c r="R35" s="183" t="s">
        <v>218</v>
      </c>
      <c r="S35" s="183" t="s">
        <v>218</v>
      </c>
      <c r="T35" s="183" t="s">
        <v>218</v>
      </c>
      <c r="U35" s="184" t="s">
        <v>218</v>
      </c>
    </row>
    <row r="36" spans="1:21" x14ac:dyDescent="0.25">
      <c r="A36" s="6" t="s">
        <v>160</v>
      </c>
      <c r="B36" s="200">
        <f>'Summarized Financial Statements'!B37/'Summarized Financial Statements'!B56*100</f>
        <v>64.531456448826091</v>
      </c>
      <c r="C36" s="200">
        <f>'Summarized Financial Statements'!C37/'Summarized Financial Statements'!C56*100</f>
        <v>63.763043702861864</v>
      </c>
      <c r="D36" s="200">
        <f>'Summarized Financial Statements'!D37/'Summarized Financial Statements'!D56*100</f>
        <v>58.275738410380129</v>
      </c>
      <c r="E36" s="200">
        <f>'Summarized Financial Statements'!E37/'Summarized Financial Statements'!E56*100</f>
        <v>59.458350430857607</v>
      </c>
      <c r="F36" s="200">
        <f>'Summarized Financial Statements'!F37/'Summarized Financial Statements'!F56*100</f>
        <v>68.889340503012704</v>
      </c>
      <c r="G36" s="200">
        <f>'Summarized Financial Statements'!G37/'Summarized Financial Statements'!G56*100</f>
        <v>77.638179657642041</v>
      </c>
      <c r="H36" s="200">
        <f>'Summarized Financial Statements'!H37/'Summarized Financial Statements'!H56*100</f>
        <v>76.67369170133567</v>
      </c>
      <c r="I36" s="200">
        <f>'Summarized Financial Statements'!I37/'Summarized Financial Statements'!I56*100</f>
        <v>73.067464906245888</v>
      </c>
      <c r="J36" s="201">
        <f>'Summarized Financial Statements'!J37/'Summarized Financial Statements'!J56*100</f>
        <v>45.666494610906973</v>
      </c>
      <c r="L36" s="6" t="s">
        <v>160</v>
      </c>
      <c r="M36" s="150"/>
      <c r="N36" s="150">
        <f>'Summarized Financial Statements'!C37/'Summarized Financial Statements'!B37*100-100</f>
        <v>-2.7975745166751977</v>
      </c>
      <c r="O36" s="150">
        <f>'Summarized Financial Statements'!D37/'Summarized Financial Statements'!C37*100-100</f>
        <v>44.820043343527857</v>
      </c>
      <c r="P36" s="150">
        <f>'Summarized Financial Statements'!E37/'Summarized Financial Statements'!D37*100-100</f>
        <v>23.617521188218518</v>
      </c>
      <c r="Q36" s="150">
        <f>'Summarized Financial Statements'!F37/'Summarized Financial Statements'!E37*100-100</f>
        <v>41.897747457262767</v>
      </c>
      <c r="R36" s="150">
        <f>'Summarized Financial Statements'!G37/'Summarized Financial Statements'!F37*100-100</f>
        <v>-3.6285500151488606</v>
      </c>
      <c r="S36" s="150">
        <f>'Summarized Financial Statements'!H37/'Summarized Financial Statements'!G37*100-100</f>
        <v>-7.2945536977438792</v>
      </c>
      <c r="T36" s="150">
        <f>'Summarized Financial Statements'!I37/'Summarized Financial Statements'!H37*100-100</f>
        <v>-10.904563870990771</v>
      </c>
      <c r="U36" s="151">
        <f>'Summarized Financial Statements'!J37/'Summarized Financial Statements'!I37*100-100</f>
        <v>-10.495317273501286</v>
      </c>
    </row>
    <row r="37" spans="1:21" x14ac:dyDescent="0.25">
      <c r="A37" s="6" t="s">
        <v>161</v>
      </c>
      <c r="B37" s="200">
        <f>'Summarized Financial Statements'!B38/'Summarized Financial Statements'!B56*100</f>
        <v>1.3072974895822747</v>
      </c>
      <c r="C37" s="200">
        <f>'Summarized Financial Statements'!C38/'Summarized Financial Statements'!C56*100</f>
        <v>1.8377415022213037</v>
      </c>
      <c r="D37" s="200">
        <f>'Summarized Financial Statements'!D38/'Summarized Financial Statements'!D56*100</f>
        <v>1.6536806415857079</v>
      </c>
      <c r="E37" s="200">
        <f>'Summarized Financial Statements'!E38/'Summarized Financial Statements'!E56*100</f>
        <v>1.0890842678111357</v>
      </c>
      <c r="F37" s="200">
        <f>'Summarized Financial Statements'!F38/'Summarized Financial Statements'!F56*100</f>
        <v>0.63878986944079796</v>
      </c>
      <c r="G37" s="200">
        <f>'Summarized Financial Statements'!G38/'Summarized Financial Statements'!G56*100</f>
        <v>0.51514275620644245</v>
      </c>
      <c r="H37" s="200">
        <f>'Summarized Financial Statements'!H38/'Summarized Financial Statements'!H56*100</f>
        <v>0.25796474709875189</v>
      </c>
      <c r="I37" s="200">
        <f>'Summarized Financial Statements'!I38/'Summarized Financial Statements'!I56*100</f>
        <v>2.1678352386668034</v>
      </c>
      <c r="J37" s="201">
        <f>'Summarized Financial Statements'!J38/'Summarized Financial Statements'!J56*100</f>
        <v>1.4687769901826007</v>
      </c>
      <c r="L37" s="6" t="s">
        <v>161</v>
      </c>
      <c r="M37" s="150"/>
      <c r="N37" s="150">
        <f>'Summarized Financial Statements'!C38/'Summarized Financial Statements'!B38*100-100</f>
        <v>38.289601554907676</v>
      </c>
      <c r="O37" s="150">
        <f>'Summarized Financial Statements'!D38/'Summarized Financial Statements'!C38*100-100</f>
        <v>42.586085734364019</v>
      </c>
      <c r="P37" s="150">
        <f>'Summarized Financial Statements'!E38/'Summarized Financial Statements'!D38*100-100</f>
        <v>-20.206998521439132</v>
      </c>
      <c r="Q37" s="150">
        <f>'Summarized Financial Statements'!F38/'Summarized Financial Statements'!E38*100-100</f>
        <v>-28.165534280420019</v>
      </c>
      <c r="R37" s="150">
        <f>'Summarized Financial Statements'!G38/'Summarized Financial Statements'!F38*100-100</f>
        <v>-31.040412725709373</v>
      </c>
      <c r="S37" s="150">
        <f>'Summarized Financial Statements'!H38/'Summarized Financial Statements'!G38*100-100</f>
        <v>-52.992518703241899</v>
      </c>
      <c r="T37" s="150">
        <f>'Summarized Financial Statements'!I38/'Summarized Financial Statements'!H38*100-100</f>
        <v>685.67639257294434</v>
      </c>
      <c r="U37" s="151">
        <f>'Summarized Financial Statements'!J38/'Summarized Financial Statements'!I38*100-100</f>
        <v>-2.9709655638082353</v>
      </c>
    </row>
    <row r="38" spans="1:21" x14ac:dyDescent="0.25">
      <c r="A38" s="6" t="s">
        <v>162</v>
      </c>
      <c r="B38" s="200">
        <f>'Summarized Financial Statements'!B39/'Summarized Financial Statements'!B56*100</f>
        <v>6.3522715723142598E-3</v>
      </c>
      <c r="C38" s="200">
        <f>'Summarized Financial Statements'!C39/'Summarized Financial Statements'!C56*100</f>
        <v>6.4572786444880674E-3</v>
      </c>
      <c r="D38" s="200">
        <f>'Summarized Financial Statements'!D39/'Summarized Financial Statements'!D56*100</f>
        <v>1.0065527808567516</v>
      </c>
      <c r="E38" s="200">
        <f>'Summarized Financial Statements'!E39/'Summarized Financial Statements'!E56*100</f>
        <v>0.83278957600382097</v>
      </c>
      <c r="F38" s="200">
        <f>'Summarized Financial Statements'!F39/'Summarized Financial Statements'!F56*100</f>
        <v>0.67943514058320476</v>
      </c>
      <c r="G38" s="200">
        <f>'Summarized Financial Statements'!G39/'Summarized Financial Statements'!G56*100</f>
        <v>1.2942801169027203</v>
      </c>
      <c r="H38" s="200">
        <f>'Summarized Financial Statements'!H39/'Summarized Financial Statements'!H56*100</f>
        <v>1.2679275235384277</v>
      </c>
      <c r="I38" s="200">
        <f>'Summarized Financial Statements'!I39/'Summarized Financial Statements'!I56*100</f>
        <v>0</v>
      </c>
      <c r="J38" s="201">
        <f>'Summarized Financial Statements'!J39/'Summarized Financial Statements'!J56*100</f>
        <v>35.550126997592926</v>
      </c>
      <c r="L38" s="6" t="s">
        <v>162</v>
      </c>
      <c r="M38" s="150"/>
      <c r="N38" s="150"/>
      <c r="O38" s="150"/>
      <c r="P38" s="150"/>
      <c r="Q38" s="150"/>
      <c r="R38" s="150"/>
      <c r="S38" s="150"/>
      <c r="T38" s="150"/>
      <c r="U38" s="151"/>
    </row>
    <row r="39" spans="1:21" x14ac:dyDescent="0.25">
      <c r="A39" s="6" t="s">
        <v>163</v>
      </c>
      <c r="B39" s="200">
        <f>'Summarized Financial Statements'!B40/'Summarized Financial Statements'!B56*100</f>
        <v>0.42941355828844396</v>
      </c>
      <c r="C39" s="200">
        <f>'Summarized Financial Statements'!C40/'Summarized Financial Statements'!C56*100</f>
        <v>0.29703481764645107</v>
      </c>
      <c r="D39" s="200">
        <f>'Summarized Financial Statements'!D40/'Summarized Financial Statements'!D56*100</f>
        <v>0</v>
      </c>
      <c r="E39" s="200">
        <f>'Summarized Financial Statements'!E40/'Summarized Financial Statements'!E56*100</f>
        <v>0</v>
      </c>
      <c r="F39" s="200">
        <f>'Summarized Financial Statements'!F40/'Summarized Financial Statements'!F56*100</f>
        <v>0</v>
      </c>
      <c r="G39" s="200">
        <f>'Summarized Financial Statements'!G40/'Summarized Financial Statements'!G56*100</f>
        <v>0</v>
      </c>
      <c r="H39" s="200">
        <f>'Summarized Financial Statements'!H40/'Summarized Financial Statements'!H56*100</f>
        <v>0</v>
      </c>
      <c r="I39" s="200">
        <f>'Summarized Financial Statements'!I40/'Summarized Financial Statements'!I56*100</f>
        <v>0</v>
      </c>
      <c r="J39" s="201">
        <f>'Summarized Financial Statements'!J40/'Summarized Financial Statements'!J56*100</f>
        <v>0</v>
      </c>
      <c r="L39" s="6" t="s">
        <v>163</v>
      </c>
      <c r="M39" s="150"/>
      <c r="N39" s="150"/>
      <c r="O39" s="150"/>
      <c r="P39" s="150"/>
      <c r="Q39" s="150"/>
      <c r="R39" s="150"/>
      <c r="S39" s="150"/>
      <c r="T39" s="150"/>
      <c r="U39" s="151"/>
    </row>
    <row r="40" spans="1:21" x14ac:dyDescent="0.25">
      <c r="A40" s="6" t="s">
        <v>245</v>
      </c>
      <c r="B40" s="200">
        <f>'Summarized Financial Statements'!B41/'Summarized Financial Statements'!B56*100</f>
        <v>0</v>
      </c>
      <c r="C40" s="200">
        <f>'Summarized Financial Statements'!C41/'Summarized Financial Statements'!C56*100</f>
        <v>0</v>
      </c>
      <c r="D40" s="200">
        <f>'Summarized Financial Statements'!D41/'Summarized Financial Statements'!D56*100</f>
        <v>0</v>
      </c>
      <c r="E40" s="200">
        <f>'Summarized Financial Statements'!E41/'Summarized Financial Statements'!E56*100</f>
        <v>0</v>
      </c>
      <c r="F40" s="200">
        <f>'Summarized Financial Statements'!F41/'Summarized Financial Statements'!F56*100</f>
        <v>0</v>
      </c>
      <c r="G40" s="200">
        <f>'Summarized Financial Statements'!G41/'Summarized Financial Statements'!G56*100</f>
        <v>0</v>
      </c>
      <c r="H40" s="200">
        <f>'Summarized Financial Statements'!H41/'Summarized Financial Statements'!H56*100</f>
        <v>0</v>
      </c>
      <c r="I40" s="200">
        <f>'Summarized Financial Statements'!I41/'Summarized Financial Statements'!I56*100</f>
        <v>1.8933793931232341</v>
      </c>
      <c r="J40" s="201">
        <f>'Summarized Financial Statements'!J41/'Summarized Financial Statements'!J56*100</f>
        <v>2.3948117522601486</v>
      </c>
      <c r="L40" s="6"/>
      <c r="M40" s="150"/>
      <c r="N40" s="150"/>
      <c r="O40" s="150"/>
      <c r="P40" s="150"/>
      <c r="Q40" s="150"/>
      <c r="R40" s="150"/>
      <c r="S40" s="150"/>
      <c r="T40" s="150"/>
      <c r="U40" s="151"/>
    </row>
    <row r="41" spans="1:21" x14ac:dyDescent="0.25">
      <c r="A41" s="6" t="s">
        <v>164</v>
      </c>
      <c r="B41" s="200">
        <f>'Summarized Financial Statements'!B42/'Summarized Financial Statements'!B56*100</f>
        <v>0</v>
      </c>
      <c r="C41" s="200">
        <f>'Summarized Financial Statements'!C42/'Summarized Financial Statements'!C56*100</f>
        <v>0.12139683851637566</v>
      </c>
      <c r="D41" s="200">
        <f>'Summarized Financial Statements'!D42/'Summarized Financial Statements'!D56*100</f>
        <v>0.14833409402099498</v>
      </c>
      <c r="E41" s="200">
        <f>'Summarized Financial Statements'!E42/'Summarized Financial Statements'!E56*100</f>
        <v>0.12242948532527899</v>
      </c>
      <c r="F41" s="200">
        <f>'Summarized Financial Statements'!F42/'Summarized Financial Statements'!F56*100</f>
        <v>1.4742149695435096</v>
      </c>
      <c r="G41" s="200">
        <f>'Summarized Financial Statements'!G42/'Summarized Financial Statements'!G56*100</f>
        <v>0</v>
      </c>
      <c r="H41" s="200">
        <f>'Summarized Financial Statements'!H42/'Summarized Financial Statements'!H56*100</f>
        <v>0</v>
      </c>
      <c r="I41" s="200">
        <f>'Summarized Financial Statements'!I42/'Summarized Financial Statements'!I56*100</f>
        <v>0</v>
      </c>
      <c r="J41" s="201">
        <f>'Summarized Financial Statements'!J42/'Summarized Financial Statements'!J56*100</f>
        <v>0</v>
      </c>
      <c r="L41" s="6" t="s">
        <v>164</v>
      </c>
      <c r="M41" s="150"/>
      <c r="N41" s="150"/>
      <c r="O41" s="150"/>
      <c r="P41" s="150"/>
      <c r="Q41" s="150"/>
      <c r="R41" s="150"/>
      <c r="S41" s="150"/>
      <c r="T41" s="150"/>
      <c r="U41" s="151"/>
    </row>
    <row r="42" spans="1:21" x14ac:dyDescent="0.25">
      <c r="A42" s="6" t="s">
        <v>187</v>
      </c>
      <c r="B42" s="200">
        <f>'Summarized Financial Statements'!B43/'Summarized Financial Statements'!B56*100</f>
        <v>0</v>
      </c>
      <c r="C42" s="200">
        <f>'Summarized Financial Statements'!C43/'Summarized Financial Statements'!C56*100</f>
        <v>0</v>
      </c>
      <c r="D42" s="200">
        <f>'Summarized Financial Statements'!D43/'Summarized Financial Statements'!D56*100</f>
        <v>2.119058486014214E-2</v>
      </c>
      <c r="E42" s="200">
        <f>'Summarized Financial Statements'!E43/'Summarized Financial Statements'!E56*100</f>
        <v>3.7670610869316619E-2</v>
      </c>
      <c r="F42" s="200">
        <f>'Summarized Financial Statements'!F43/'Summarized Financial Statements'!F56*100</f>
        <v>6.261568797614013E-2</v>
      </c>
      <c r="G42" s="200">
        <f>'Summarized Financial Statements'!G43/'Summarized Financial Statements'!G56*100</f>
        <v>7.0655490252753958E-2</v>
      </c>
      <c r="H42" s="200">
        <f>'Summarized Financial Statements'!H43/'Summarized Financial Statements'!H56*100</f>
        <v>0.13548281147361507</v>
      </c>
      <c r="I42" s="200">
        <f>'Summarized Financial Statements'!I43/'Summarized Financial Statements'!I56*100</f>
        <v>0.14491268644700439</v>
      </c>
      <c r="J42" s="201">
        <f>'Summarized Financial Statements'!J43/'Summarized Financial Statements'!J56*100</f>
        <v>0.10578873937640859</v>
      </c>
      <c r="L42" s="6" t="s">
        <v>187</v>
      </c>
      <c r="M42" s="150"/>
      <c r="N42" s="150"/>
      <c r="O42" s="150"/>
      <c r="P42" s="150"/>
      <c r="Q42" s="150"/>
      <c r="R42" s="150"/>
      <c r="S42" s="150"/>
      <c r="T42" s="150"/>
      <c r="U42" s="151"/>
    </row>
    <row r="43" spans="1:21" x14ac:dyDescent="0.25">
      <c r="A43" s="6" t="s">
        <v>165</v>
      </c>
      <c r="B43" s="200">
        <f>'Summarized Financial Statements'!B44/'Summarized Financial Statements'!B56*100</f>
        <v>3.5534607175525972</v>
      </c>
      <c r="C43" s="200">
        <f>'Summarized Financial Statements'!C44/'Summarized Financial Statements'!C56*100</f>
        <v>5.6359128009091846</v>
      </c>
      <c r="D43" s="200">
        <f>'Summarized Financial Statements'!D44/'Summarized Financial Statements'!D56*100</f>
        <v>15.562854534785158</v>
      </c>
      <c r="E43" s="200">
        <f>'Summarized Financial Statements'!E44/'Summarized Financial Statements'!E56*100</f>
        <v>18.502324142152741</v>
      </c>
      <c r="F43" s="200">
        <f>'Summarized Financial Statements'!F44/'Summarized Financial Statements'!F56*100</f>
        <v>5.7073650329830885</v>
      </c>
      <c r="G43" s="200">
        <f>'Summarized Financial Statements'!G44/'Summarized Financial Statements'!G56*100</f>
        <v>1.3983363843658669</v>
      </c>
      <c r="H43" s="200">
        <f>'Summarized Financial Statements'!H44/'Summarized Financial Statements'!H56*100</f>
        <v>3.363121305014233</v>
      </c>
      <c r="I43" s="200">
        <f>'Summarized Financial Statements'!I44/'Summarized Financial Statements'!I56*100</f>
        <v>2.2512698157120479</v>
      </c>
      <c r="J43" s="201">
        <f>'Summarized Financial Statements'!J44/'Summarized Financial Statements'!J56*100</f>
        <v>1.7002856807019875</v>
      </c>
      <c r="L43" s="6" t="s">
        <v>165</v>
      </c>
      <c r="M43" s="150"/>
      <c r="N43" s="150">
        <f>'Summarized Financial Statements'!C44/'Summarized Financial Statements'!B44*100-100</f>
        <v>56.024311762602792</v>
      </c>
      <c r="O43" s="150">
        <f>'Summarized Financial Statements'!D44/'Summarized Financial Statements'!C44*100-100</f>
        <v>337.55728689275895</v>
      </c>
      <c r="P43" s="150">
        <f>'Summarized Financial Statements'!E44/'Summarized Financial Statements'!D44*100-100</f>
        <v>44.04294317884262</v>
      </c>
      <c r="Q43" s="150">
        <f>'Summarized Financial Statements'!F44/'Summarized Financial Statements'!E44*100-100</f>
        <v>-62.221414288311216</v>
      </c>
      <c r="R43" s="150">
        <f>'Summarized Financial Statements'!G44/'Summarized Financial Statements'!F44*100-100</f>
        <v>-79.049177172553172</v>
      </c>
      <c r="S43" s="150">
        <f>'Summarized Financial Statements'!H44/'Summarized Financial Statements'!G44*100-100</f>
        <v>125.76940744143315</v>
      </c>
      <c r="T43" s="150">
        <f>'Summarized Financial Statements'!I44/'Summarized Financial Statements'!H44*100-100</f>
        <v>-37.416073245167858</v>
      </c>
      <c r="U43" s="151">
        <f>'Summarized Financial Statements'!J44/'Summarized Financial Statements'!I44*100-100</f>
        <v>8.1599479843953162</v>
      </c>
    </row>
    <row r="44" spans="1:21" x14ac:dyDescent="0.25">
      <c r="A44" s="6" t="s">
        <v>166</v>
      </c>
      <c r="B44" s="200">
        <f>'Summarized Financial Statements'!B45/'Summarized Financial Statements'!B56*100</f>
        <v>0.16769996950909646</v>
      </c>
      <c r="C44" s="200">
        <f>'Summarized Financial Statements'!C45/'Summarized Financial Statements'!C56*100</f>
        <v>0.14206013017873748</v>
      </c>
      <c r="D44" s="200">
        <f>'Summarized Financial Statements'!D45/'Summarized Financial Statements'!D56*100</f>
        <v>1.5485427397796179E-2</v>
      </c>
      <c r="E44" s="200">
        <f>'Summarized Financial Statements'!E45/'Summarized Financial Statements'!E56*100</f>
        <v>2.152606335389521E-2</v>
      </c>
      <c r="F44" s="200">
        <f>'Summarized Financial Statements'!F45/'Summarized Financial Statements'!F56*100</f>
        <v>0</v>
      </c>
      <c r="G44" s="200">
        <f>'Summarized Financial Statements'!G45/'Summarized Financial Statements'!G56*100</f>
        <v>0</v>
      </c>
      <c r="H44" s="200">
        <f>'Summarized Financial Statements'!H45/'Summarized Financial Statements'!H56*100</f>
        <v>0</v>
      </c>
      <c r="I44" s="200">
        <f>'Summarized Financial Statements'!I45/'Summarized Financial Statements'!I56*100</f>
        <v>0</v>
      </c>
      <c r="J44" s="201">
        <f>'Summarized Financial Statements'!J45/'Summarized Financial Statements'!J56*100</f>
        <v>0</v>
      </c>
      <c r="L44" s="6" t="s">
        <v>166</v>
      </c>
      <c r="M44" s="150"/>
      <c r="N44" s="150"/>
      <c r="O44" s="150"/>
      <c r="P44" s="150"/>
      <c r="Q44" s="150"/>
      <c r="R44" s="150"/>
      <c r="S44" s="150"/>
      <c r="T44" s="150"/>
      <c r="U44" s="151"/>
    </row>
    <row r="45" spans="1:21" x14ac:dyDescent="0.25">
      <c r="A45" s="6" t="s">
        <v>219</v>
      </c>
      <c r="B45" s="115">
        <f t="shared" ref="B45:J45" si="8">SUM(B36:B44)</f>
        <v>69.995680455330813</v>
      </c>
      <c r="C45" s="115">
        <f t="shared" si="8"/>
        <v>71.8036470709784</v>
      </c>
      <c r="D45" s="115">
        <f t="shared" si="8"/>
        <v>76.683836473886672</v>
      </c>
      <c r="E45" s="115">
        <f t="shared" si="8"/>
        <v>80.064174576373787</v>
      </c>
      <c r="F45" s="115">
        <f t="shared" si="8"/>
        <v>77.451761203539448</v>
      </c>
      <c r="G45" s="115">
        <f t="shared" si="8"/>
        <v>80.916594405369821</v>
      </c>
      <c r="H45" s="115">
        <f t="shared" si="8"/>
        <v>81.698188088460711</v>
      </c>
      <c r="I45" s="115">
        <f t="shared" si="8"/>
        <v>79.524862040194975</v>
      </c>
      <c r="J45" s="202">
        <f t="shared" si="8"/>
        <v>86.886284771021039</v>
      </c>
      <c r="L45" s="6" t="s">
        <v>219</v>
      </c>
      <c r="M45" s="150"/>
      <c r="N45" s="150">
        <f>'Summarized Financial Statements'!C46/'Summarized Financial Statements'!B46*100-100</f>
        <v>0.91478355567656422</v>
      </c>
      <c r="O45" s="150">
        <f>'Summarized Financial Statements'!D46/'Summarized Financial Statements'!C46*100-100</f>
        <v>69.226065217000297</v>
      </c>
      <c r="P45" s="150">
        <f>'Summarized Financial Statements'!E46/'Summarized Financial Statements'!D46*100-100</f>
        <v>26.499659892866248</v>
      </c>
      <c r="Q45" s="150">
        <f>'Summarized Financial Statements'!F46/'Summarized Financial Statements'!E46*100-100</f>
        <v>18.475731173490402</v>
      </c>
      <c r="R45" s="150">
        <f>'Summarized Financial Statements'!G46/'Summarized Financial Statements'!F46*100-100</f>
        <v>-10.662997922147923</v>
      </c>
      <c r="S45" s="150">
        <f>'Summarized Financial Statements'!H46/'Summarized Financial Statements'!G46*100-100</f>
        <v>-5.2216709664616019</v>
      </c>
      <c r="T45" s="150">
        <f>'Summarized Financial Statements'!I46/'Summarized Financial Statements'!H46*100-100</f>
        <v>-8.9943633424625347</v>
      </c>
      <c r="U45" s="151">
        <f>'Summarized Financial Statements'!J46/'Summarized Financial Statements'!I46*100-100</f>
        <v>56.466159877781678</v>
      </c>
    </row>
    <row r="46" spans="1:21" x14ac:dyDescent="0.25">
      <c r="A46" s="6"/>
      <c r="B46" s="134"/>
      <c r="C46" s="134"/>
      <c r="D46" s="134"/>
      <c r="E46" s="134"/>
      <c r="F46" s="134"/>
      <c r="G46" s="134"/>
      <c r="H46" s="134"/>
      <c r="I46" s="134"/>
      <c r="J46" s="135"/>
      <c r="L46" s="6"/>
      <c r="M46" s="150"/>
      <c r="N46" s="150"/>
      <c r="O46" s="150"/>
      <c r="P46" s="150"/>
      <c r="Q46" s="150"/>
      <c r="R46" s="150"/>
      <c r="S46" s="150"/>
      <c r="T46" s="150"/>
      <c r="U46" s="151"/>
    </row>
    <row r="47" spans="1:21" x14ac:dyDescent="0.25">
      <c r="A47" s="182" t="s">
        <v>167</v>
      </c>
      <c r="B47" s="134"/>
      <c r="C47" s="134"/>
      <c r="D47" s="134"/>
      <c r="E47" s="134"/>
      <c r="F47" s="134"/>
      <c r="G47" s="134"/>
      <c r="H47" s="134"/>
      <c r="I47" s="134"/>
      <c r="J47" s="135"/>
      <c r="L47" s="182" t="s">
        <v>167</v>
      </c>
      <c r="M47" s="150"/>
      <c r="N47" s="150"/>
      <c r="O47" s="150"/>
      <c r="P47" s="150"/>
      <c r="Q47" s="150"/>
      <c r="R47" s="150"/>
      <c r="S47" s="150"/>
      <c r="T47" s="150"/>
      <c r="U47" s="151"/>
    </row>
    <row r="48" spans="1:21" x14ac:dyDescent="0.25">
      <c r="A48" s="6" t="s">
        <v>168</v>
      </c>
      <c r="B48" s="203">
        <f>'Summarized Financial Statements'!B49/'Summarized Financial Statements'!B56*100</f>
        <v>2.4227563776806584</v>
      </c>
      <c r="C48" s="203">
        <f>'Summarized Financial Statements'!C49/'Summarized Financial Statements'!C56*100</f>
        <v>3.4649757206322969</v>
      </c>
      <c r="D48" s="203">
        <f>'Summarized Financial Statements'!D49/'Summarized Financial Statements'!D56*100</f>
        <v>2.0636369563799959</v>
      </c>
      <c r="E48" s="203">
        <f>'Summarized Financial Statements'!E49/'Summarized Financial Statements'!E56*100</f>
        <v>1.6554888098105034</v>
      </c>
      <c r="F48" s="203">
        <f>'Summarized Financial Statements'!F49/'Summarized Financial Statements'!F56*100</f>
        <v>1.0419470183398054</v>
      </c>
      <c r="G48" s="203">
        <f>'Summarized Financial Statements'!G49/'Summarized Financial Statements'!G56*100</f>
        <v>1.2345441115072102</v>
      </c>
      <c r="H48" s="203">
        <f>'Summarized Financial Statements'!H49/'Summarized Financial Statements'!H56*100</f>
        <v>1.251505364571929</v>
      </c>
      <c r="I48" s="203">
        <f>'Summarized Financial Statements'!I49/'Summarized Financial Statements'!I56*100</f>
        <v>1.5354889705344206</v>
      </c>
      <c r="J48" s="204">
        <f>'Summarized Financial Statements'!J49/'Summarized Financial Statements'!J56*100</f>
        <v>1.0808849458024357</v>
      </c>
      <c r="L48" s="6" t="s">
        <v>168</v>
      </c>
      <c r="M48" s="150"/>
      <c r="N48" s="150">
        <f>'Summarized Financial Statements'!C49/'Summarized Financial Statements'!B49*100-100</f>
        <v>40.692186680650252</v>
      </c>
      <c r="O48" s="150">
        <f>'Summarized Financial Statements'!D49/'Summarized Financial Statements'!C49*100-100</f>
        <v>-5.6280283265001856</v>
      </c>
      <c r="P48" s="150">
        <f>'Summarized Financial Statements'!E49/'Summarized Financial Statements'!D49*100-100</f>
        <v>-2.804107424960506</v>
      </c>
      <c r="Q48" s="150">
        <f>'Summarized Financial Statements'!F49/'Summarized Financial Statements'!E49*100-100</f>
        <v>-22.917513206013822</v>
      </c>
      <c r="R48" s="150">
        <f>'Summarized Financial Statements'!G49/'Summarized Financial Statements'!F49*100-100</f>
        <v>1.3178703215603633</v>
      </c>
      <c r="S48" s="150">
        <f>'Summarized Financial Statements'!H49/'Summarized Financial Statements'!G49*100-100</f>
        <v>-4.8387096774193452</v>
      </c>
      <c r="T48" s="150">
        <f>'Summarized Financial Statements'!I49/'Summarized Financial Statements'!H49*100-100</f>
        <v>14.707490431930026</v>
      </c>
      <c r="U48" s="151">
        <f>'Summarized Financial Statements'!J49/'Summarized Financial Statements'!I49*100-100</f>
        <v>0.81029551954242152</v>
      </c>
    </row>
    <row r="49" spans="1:21" x14ac:dyDescent="0.25">
      <c r="A49" s="6" t="s">
        <v>169</v>
      </c>
      <c r="B49" s="203">
        <f>'Summarized Financial Statements'!B50/'Summarized Financial Statements'!B56*100</f>
        <v>14.176999695090963</v>
      </c>
      <c r="C49" s="203">
        <f>'Summarized Financial Statements'!C50/'Summarized Financial Statements'!C56*100</f>
        <v>13.19738609360471</v>
      </c>
      <c r="D49" s="203">
        <f>'Summarized Financial Statements'!D50/'Summarized Financial Statements'!D56*100</f>
        <v>8.486829236486928</v>
      </c>
      <c r="E49" s="203">
        <f>'Summarized Financial Statements'!E50/'Summarized Financial Statements'!E56*100</f>
        <v>9.2198820102652412</v>
      </c>
      <c r="F49" s="203">
        <f>'Summarized Financial Statements'!F50/'Summarized Financial Statements'!F56*100</f>
        <v>8.1394901764773735</v>
      </c>
      <c r="G49" s="203">
        <f>'Summarized Financial Statements'!G50/'Summarized Financial Statements'!G56*100</f>
        <v>9.6887946815685524</v>
      </c>
      <c r="H49" s="203">
        <f>'Summarized Financial Statements'!H50/'Summarized Financial Statements'!H56*100</f>
        <v>9.1574063936938916</v>
      </c>
      <c r="I49" s="203">
        <f>'Summarized Financial Statements'!I50/'Summarized Financial Statements'!I56*100</f>
        <v>13.053120014052139</v>
      </c>
      <c r="J49" s="204">
        <f>'Summarized Financial Statements'!J50/'Summarized Financial Statements'!J56*100</f>
        <v>9.8020677354566033</v>
      </c>
      <c r="L49" s="6" t="s">
        <v>169</v>
      </c>
      <c r="M49" s="150"/>
      <c r="N49" s="150">
        <f>'Summarized Financial Statements'!C50/'Summarized Financial Statements'!B50*100-100</f>
        <v>-8.4236938793798686</v>
      </c>
      <c r="O49" s="150">
        <f>'Summarized Financial Statements'!D50/'Summarized Financial Statements'!C50*100-100</f>
        <v>1.8984245033760772</v>
      </c>
      <c r="P49" s="150">
        <f>'Summarized Financial Statements'!E50/'Summarized Financial Statements'!D50*100-100</f>
        <v>31.623931623931611</v>
      </c>
      <c r="Q49" s="150">
        <f>'Summarized Financial Statements'!F50/'Summarized Financial Statements'!E50*100-100</f>
        <v>8.1205311542390319</v>
      </c>
      <c r="R49" s="150">
        <f>'Summarized Financial Statements'!G50/'Summarized Financial Statements'!F50*100-100</f>
        <v>1.7882448208381021</v>
      </c>
      <c r="S49" s="150">
        <f>'Summarized Financial Statements'!H50/'Summarized Financial Statements'!G50*100-100</f>
        <v>-11.276849642004777</v>
      </c>
      <c r="T49" s="150">
        <f>'Summarized Financial Statements'!I50/'Summarized Financial Statements'!H50*100-100</f>
        <v>33.266083837704542</v>
      </c>
      <c r="U49" s="151">
        <f>'Summarized Financial Statements'!J50/'Summarized Financial Statements'!I50*100-100</f>
        <v>7.5413512755817322</v>
      </c>
    </row>
    <row r="50" spans="1:21" x14ac:dyDescent="0.25">
      <c r="A50" s="6" t="s">
        <v>170</v>
      </c>
      <c r="B50" s="203">
        <f>'Summarized Financial Statements'!B51/'Summarized Financial Statements'!B56*100</f>
        <v>1.0608293525764814</v>
      </c>
      <c r="C50" s="203">
        <f>'Summarized Financial Statements'!C51/'Summarized Financial Statements'!C56*100</f>
        <v>0.98667217687777653</v>
      </c>
      <c r="D50" s="203">
        <f>'Summarized Financial Statements'!D51/'Summarized Financial Statements'!D56*100</f>
        <v>0.86392384429810254</v>
      </c>
      <c r="E50" s="203">
        <f>'Summarized Financial Statements'!E51/'Summarized Financial Statements'!E56*100</f>
        <v>0.81799040744801788</v>
      </c>
      <c r="F50" s="203">
        <f>'Summarized Financial Statements'!F51/'Summarized Financial Statements'!F56*100</f>
        <v>0.67119623427055475</v>
      </c>
      <c r="G50" s="203">
        <f>'Summarized Financial Statements'!G51/'Summarized Financial Statements'!G56*100</f>
        <v>0.78234897388958469</v>
      </c>
      <c r="H50" s="203">
        <f>'Summarized Financial Statements'!H51/'Summarized Financial Statements'!H56*100</f>
        <v>0.85053098313991671</v>
      </c>
      <c r="I50" s="203">
        <f>'Summarized Financial Statements'!I51/'Summarized Financial Statements'!I56*100</f>
        <v>0.92070787651682595</v>
      </c>
      <c r="J50" s="204">
        <f>'Summarized Financial Statements'!J51/'Summarized Financial Statements'!J56*100</f>
        <v>0.64904202419342472</v>
      </c>
      <c r="L50" s="6" t="s">
        <v>170</v>
      </c>
      <c r="M50" s="150"/>
      <c r="N50" s="150"/>
      <c r="O50" s="150"/>
      <c r="P50" s="150"/>
      <c r="Q50" s="150"/>
      <c r="R50" s="150"/>
      <c r="S50" s="150"/>
      <c r="T50" s="150"/>
      <c r="U50" s="151"/>
    </row>
    <row r="51" spans="1:21" x14ac:dyDescent="0.25">
      <c r="A51" s="6" t="s">
        <v>166</v>
      </c>
      <c r="B51" s="203">
        <f>'Summarized Financial Statements'!B52/'Summarized Financial Statements'!B56*100</f>
        <v>3.127858522207541</v>
      </c>
      <c r="C51" s="203">
        <f>'Summarized Financial Statements'!C52/'Summarized Financial Statements'!C56*100</f>
        <v>1.7137617522471331</v>
      </c>
      <c r="D51" s="203">
        <f>'Summarized Financial Statements'!D52/'Summarized Financial Statements'!D56*100</f>
        <v>0.17115472387037881</v>
      </c>
      <c r="E51" s="203">
        <f>'Summarized Financial Statements'!E52/'Summarized Financial Statements'!E56*100</f>
        <v>0.69623361160254815</v>
      </c>
      <c r="F51" s="203">
        <f>'Summarized Financial Statements'!F52/'Summarized Financial Statements'!F56*100</f>
        <v>0</v>
      </c>
      <c r="G51" s="203">
        <f>'Summarized Financial Statements'!G52/'Summarized Financial Statements'!G56*100</f>
        <v>0</v>
      </c>
      <c r="H51" s="203">
        <f>'Summarized Financial Statements'!H52/'Summarized Financial Statements'!H56*100</f>
        <v>0</v>
      </c>
      <c r="I51" s="203">
        <f>'Summarized Financial Statements'!I52/'Summarized Financial Statements'!I56*100</f>
        <v>0.25908631819312911</v>
      </c>
      <c r="J51" s="204">
        <f>'Summarized Financial Statements'!J52/'Summarized Financial Statements'!J56*100</f>
        <v>0</v>
      </c>
      <c r="L51" s="6" t="s">
        <v>166</v>
      </c>
      <c r="M51" s="150"/>
      <c r="N51" s="150"/>
      <c r="O51" s="150"/>
      <c r="P51" s="150"/>
      <c r="Q51" s="150"/>
      <c r="R51" s="150"/>
      <c r="S51" s="150"/>
      <c r="T51" s="150"/>
      <c r="U51" s="151"/>
    </row>
    <row r="52" spans="1:21" x14ac:dyDescent="0.25">
      <c r="A52" s="6" t="s">
        <v>171</v>
      </c>
      <c r="B52" s="203">
        <f>'Summarized Financial Statements'!B53/'Summarized Financial Statements'!B56*100</f>
        <v>9.2158755971135271</v>
      </c>
      <c r="C52" s="203">
        <f>'Summarized Financial Statements'!C53/'Summarized Financial Statements'!C56*100</f>
        <v>8.8335571856596751</v>
      </c>
      <c r="D52" s="203">
        <f>'Summarized Financial Statements'!D53/'Summarized Financial Statements'!D56*100</f>
        <v>11.730618765077915</v>
      </c>
      <c r="E52" s="203">
        <f>'Summarized Financial Statements'!E53/'Summarized Financial Statements'!E56*100</f>
        <v>7.546230584499888</v>
      </c>
      <c r="F52" s="203">
        <f>'Summarized Financial Statements'!F53/'Summarized Financial Statements'!F56*100</f>
        <v>1.7944337948951739</v>
      </c>
      <c r="G52" s="203">
        <f>'Summarized Financial Statements'!G53/'Summarized Financial Statements'!G56*100</f>
        <v>3.1004913768185762</v>
      </c>
      <c r="H52" s="203">
        <f>'Summarized Financial Statements'!H53/'Summarized Financial Statements'!H56*100</f>
        <v>6.2794230348149762</v>
      </c>
      <c r="I52" s="203">
        <f>'Summarized Financial Statements'!I53/'Summarized Financial Statements'!I56*100</f>
        <v>4.706734780508512</v>
      </c>
      <c r="J52" s="204">
        <f>'Summarized Financial Statements'!J53/'Summarized Financial Statements'!J56*100</f>
        <v>1.5817205235264957</v>
      </c>
      <c r="L52" s="6" t="s">
        <v>171</v>
      </c>
      <c r="M52" s="150"/>
      <c r="N52" s="150">
        <f>'Summarized Financial Statements'!C53/'Summarized Financial Statements'!B53*100-100</f>
        <v>-5.707196029776668</v>
      </c>
      <c r="O52" s="150">
        <f>'Summarized Financial Statements'!D53/'Summarized Financial Statements'!C53*100-100</f>
        <v>110.42397660818716</v>
      </c>
      <c r="P52" s="150">
        <f>'Summarized Financial Statements'!E53/'Summarized Financial Statements'!D53*100-100</f>
        <v>-22.059334398666024</v>
      </c>
      <c r="Q52" s="150">
        <f>'Summarized Financial Statements'!F53/'Summarized Financial Statements'!E53*100-100</f>
        <v>-70.877161704403633</v>
      </c>
      <c r="R52" s="150">
        <f>'Summarized Financial Statements'!G53/'Summarized Financial Statements'!F53*100-100</f>
        <v>47.750229568411385</v>
      </c>
      <c r="S52" s="150">
        <f>'Summarized Financial Statements'!H53/'Summarized Financial Statements'!G53*100-100</f>
        <v>90.118085767557488</v>
      </c>
      <c r="T52" s="150">
        <f>'Summarized Financial Statements'!I53/'Summarized Financial Statements'!H53*100-100</f>
        <v>-29.922632668628097</v>
      </c>
      <c r="U52" s="151">
        <f>'Summarized Financial Statements'!J53/'Summarized Financial Statements'!I53*100-100</f>
        <v>-51.873736588399936</v>
      </c>
    </row>
    <row r="53" spans="1:21" x14ac:dyDescent="0.25">
      <c r="A53" s="6" t="s">
        <v>220</v>
      </c>
      <c r="B53" s="115">
        <f>SUM(B48:B52)</f>
        <v>30.004319544669169</v>
      </c>
      <c r="C53" s="115">
        <f t="shared" ref="C53:F53" si="9">SUM(C48:C52)</f>
        <v>28.19635292902159</v>
      </c>
      <c r="D53" s="115">
        <f t="shared" si="9"/>
        <v>23.316163526113321</v>
      </c>
      <c r="E53" s="115">
        <f t="shared" si="9"/>
        <v>19.935825423626198</v>
      </c>
      <c r="F53" s="115">
        <f t="shared" si="9"/>
        <v>11.647067223982907</v>
      </c>
      <c r="G53" s="115">
        <f t="shared" ref="G53:J53" si="10">SUM(G48:G52)</f>
        <v>14.806179143783924</v>
      </c>
      <c r="H53" s="115">
        <f t="shared" si="10"/>
        <v>17.538865776220714</v>
      </c>
      <c r="I53" s="115">
        <f t="shared" si="10"/>
        <v>20.475137959805025</v>
      </c>
      <c r="J53" s="202">
        <f t="shared" si="10"/>
        <v>13.113715228978958</v>
      </c>
      <c r="L53" s="6" t="s">
        <v>220</v>
      </c>
      <c r="M53" s="150"/>
      <c r="N53" s="150">
        <f>'Summarized Financial Statements'!C54/'Summarized Financial Statements'!B54*100-100</f>
        <v>-7.5538806791717832</v>
      </c>
      <c r="O53" s="150">
        <f>'Summarized Financial Statements'!D54/'Summarized Financial Statements'!C54*100-100</f>
        <v>31.031008106993994</v>
      </c>
      <c r="P53" s="150">
        <f>'Summarized Financial Statements'!E54/'Summarized Financial Statements'!D54*100-100</f>
        <v>3.5934004474272854</v>
      </c>
      <c r="Q53" s="150">
        <f>'Summarized Financial Statements'!F54/'Summarized Financial Statements'!E54*100-100</f>
        <v>-28.44850857065731</v>
      </c>
      <c r="R53" s="150">
        <f>'Summarized Financial Statements'!G54/'Summarized Financial Statements'!F54*100-100</f>
        <v>8.7054939872671468</v>
      </c>
      <c r="S53" s="150">
        <f>'Summarized Financial Statements'!H54/'Summarized Financial Statements'!G54*100-100</f>
        <v>11.196911196911202</v>
      </c>
      <c r="T53" s="150">
        <f>'Summarized Financial Statements'!I54/'Summarized Financial Statements'!H54*100-100</f>
        <v>9.1448189762796517</v>
      </c>
      <c r="U53" s="151">
        <f>'Summarized Financial Statements'!J54/'Summarized Financial Statements'!I54*100-100</f>
        <v>-8.2785244495281631</v>
      </c>
    </row>
    <row r="54" spans="1:21" x14ac:dyDescent="0.25">
      <c r="A54" s="6" t="s">
        <v>189</v>
      </c>
      <c r="B54" s="96">
        <f>'Summarized Financial Statements'!B55/'Summarized Financial Statements'!B56*100</f>
        <v>0</v>
      </c>
      <c r="C54" s="96">
        <f>'Summarized Financial Statements'!C55/'Summarized Financial Statements'!C56*100</f>
        <v>0</v>
      </c>
      <c r="D54" s="96">
        <f>'Summarized Financial Statements'!D55/'Summarized Financial Statements'!D56*100</f>
        <v>0</v>
      </c>
      <c r="E54" s="96">
        <f>'Summarized Financial Statements'!E55/'Summarized Financial Statements'!E56*100</f>
        <v>0</v>
      </c>
      <c r="F54" s="117">
        <f>'Summarized Financial Statements'!F55/'Summarized Financial Statements'!F56*100</f>
        <v>10.90117157247766</v>
      </c>
      <c r="G54" s="117">
        <f>'Summarized Financial Statements'!G55/'Summarized Financial Statements'!G56*100</f>
        <v>4.2772264508462605</v>
      </c>
      <c r="H54" s="117">
        <f>'Summarized Financial Statements'!H55/'Summarized Financial Statements'!H56*100</f>
        <v>0.7629461353185899</v>
      </c>
      <c r="I54" s="117">
        <f>'Summarized Financial Statements'!I55/'Summarized Financial Statements'!I56*100</f>
        <v>0</v>
      </c>
      <c r="J54" s="205">
        <f>'Summarized Financial Statements'!J55/'Summarized Financial Statements'!J56*100</f>
        <v>0</v>
      </c>
      <c r="L54" s="6" t="s">
        <v>189</v>
      </c>
      <c r="M54" s="150"/>
      <c r="N54" s="150"/>
      <c r="O54" s="150"/>
      <c r="P54" s="150"/>
      <c r="Q54" s="150"/>
      <c r="R54" s="150"/>
      <c r="S54" s="150"/>
      <c r="T54" s="150"/>
      <c r="U54" s="151"/>
    </row>
    <row r="55" spans="1:21" ht="15.75" thickBot="1" x14ac:dyDescent="0.3">
      <c r="A55" s="182" t="s">
        <v>12</v>
      </c>
      <c r="B55" s="116">
        <f>B45+B53</f>
        <v>99.999999999999986</v>
      </c>
      <c r="C55" s="116">
        <f t="shared" ref="C55:E55" si="11">C45+C53</f>
        <v>99.999999999999986</v>
      </c>
      <c r="D55" s="116">
        <f t="shared" si="11"/>
        <v>100</v>
      </c>
      <c r="E55" s="116">
        <f t="shared" si="11"/>
        <v>99.999999999999986</v>
      </c>
      <c r="F55" s="116">
        <f>F45+F53+F54</f>
        <v>100.00000000000001</v>
      </c>
      <c r="G55" s="116">
        <f t="shared" ref="G55:J55" si="12">G45+G53+G54</f>
        <v>100</v>
      </c>
      <c r="H55" s="116">
        <f t="shared" si="12"/>
        <v>100.00000000000001</v>
      </c>
      <c r="I55" s="116">
        <f t="shared" si="12"/>
        <v>100</v>
      </c>
      <c r="J55" s="206">
        <f t="shared" si="12"/>
        <v>100</v>
      </c>
      <c r="L55" s="182" t="s">
        <v>12</v>
      </c>
      <c r="M55" s="150"/>
      <c r="N55" s="150">
        <f>'Summarized Financial Statements'!C56/'Summarized Financial Statements'!B56*100-100</f>
        <v>-1.6261815225124536</v>
      </c>
      <c r="O55" s="150">
        <f>'Summarized Financial Statements'!D56/'Summarized Financial Statements'!C56*100-100</f>
        <v>58.45645211282158</v>
      </c>
      <c r="P55" s="150">
        <f>'Summarized Financial Statements'!E56/'Summarized Financial Statements'!D56*100-100</f>
        <v>21.158798982851934</v>
      </c>
      <c r="Q55" s="150">
        <f>'Summarized Financial Statements'!F56/'Summarized Financial Statements'!E56*100-100</f>
        <v>22.471864762506982</v>
      </c>
      <c r="R55" s="150">
        <f>'Summarized Financial Statements'!G56/'Summarized Financial Statements'!F56*100-100</f>
        <v>-14.488391381005471</v>
      </c>
      <c r="S55" s="150">
        <f>'Summarized Financial Statements'!H56/'Summarized Financial Statements'!G56*100-100</f>
        <v>-6.128400295468424</v>
      </c>
      <c r="T55" s="150">
        <f>'Summarized Financial Statements'!I56/'Summarized Financial Statements'!H56*100-100</f>
        <v>-6.5072804904751393</v>
      </c>
      <c r="U55" s="151">
        <f>'Summarized Financial Statements'!J56/'Summarized Financial Statements'!I56*100-100</f>
        <v>43.209596440124727</v>
      </c>
    </row>
    <row r="56" spans="1:21" ht="15.75" thickTop="1" x14ac:dyDescent="0.25">
      <c r="A56" s="6"/>
      <c r="B56" s="134"/>
      <c r="C56" s="134"/>
      <c r="D56" s="134"/>
      <c r="E56" s="134"/>
      <c r="F56" s="134"/>
      <c r="G56" s="134"/>
      <c r="H56" s="134"/>
      <c r="I56" s="134"/>
      <c r="J56" s="135"/>
      <c r="L56" s="6"/>
      <c r="M56" s="150"/>
      <c r="N56" s="150"/>
      <c r="O56" s="150"/>
      <c r="P56" s="150"/>
      <c r="Q56" s="150"/>
      <c r="R56" s="150"/>
      <c r="S56" s="150"/>
      <c r="T56" s="150"/>
      <c r="U56" s="151"/>
    </row>
    <row r="57" spans="1:21" x14ac:dyDescent="0.25">
      <c r="A57" s="182" t="s">
        <v>178</v>
      </c>
      <c r="B57" s="134"/>
      <c r="C57" s="134"/>
      <c r="D57" s="134"/>
      <c r="E57" s="134"/>
      <c r="F57" s="134"/>
      <c r="G57" s="134"/>
      <c r="H57" s="134"/>
      <c r="I57" s="134"/>
      <c r="J57" s="135"/>
      <c r="L57" s="182" t="s">
        <v>178</v>
      </c>
      <c r="M57" s="150"/>
      <c r="N57" s="150"/>
      <c r="O57" s="150"/>
      <c r="P57" s="150"/>
      <c r="Q57" s="150"/>
      <c r="R57" s="150"/>
      <c r="S57" s="150"/>
      <c r="T57" s="150"/>
      <c r="U57" s="151"/>
    </row>
    <row r="58" spans="1:21" x14ac:dyDescent="0.25">
      <c r="A58" s="6"/>
      <c r="B58" s="134"/>
      <c r="C58" s="134"/>
      <c r="D58" s="134"/>
      <c r="E58" s="134"/>
      <c r="F58" s="134"/>
      <c r="G58" s="134"/>
      <c r="H58" s="134"/>
      <c r="I58" s="134"/>
      <c r="J58" s="135"/>
      <c r="L58" s="6"/>
      <c r="M58" s="150"/>
      <c r="N58" s="150"/>
      <c r="O58" s="150"/>
      <c r="P58" s="150"/>
      <c r="Q58" s="150"/>
      <c r="R58" s="150"/>
      <c r="S58" s="150"/>
      <c r="T58" s="150"/>
      <c r="U58" s="151"/>
    </row>
    <row r="59" spans="1:21" x14ac:dyDescent="0.25">
      <c r="A59" s="6" t="s">
        <v>172</v>
      </c>
      <c r="B59" s="203">
        <f>'Summarized Financial Statements'!B60/'Summarized Financial Statements'!B56*100</f>
        <v>2.9322085577802621</v>
      </c>
      <c r="C59" s="203">
        <f>'Summarized Financial Statements'!C60/'Summarized Financial Statements'!C56*100</f>
        <v>2.9806798222956914</v>
      </c>
      <c r="D59" s="203">
        <f>'Summarized Financial Statements'!D60/'Summarized Financial Statements'!D56*100</f>
        <v>6.0979983047532116</v>
      </c>
      <c r="E59" s="203">
        <f>'Summarized Financial Statements'!E60/'Summarized Financial Statements'!E56*100</f>
        <v>5.033062687932623</v>
      </c>
      <c r="F59" s="203">
        <f>'Summarized Financial Statements'!F60/'Summarized Financial Statements'!F56*100</f>
        <v>4.1095664687498283</v>
      </c>
      <c r="G59" s="203">
        <f>'Summarized Financial Statements'!G60/'Summarized Financial Statements'!G56*100</f>
        <v>4.8058579824645919</v>
      </c>
      <c r="H59" s="203">
        <f>'Summarized Financial Statements'!H60/'Summarized Financial Statements'!H56*100</f>
        <v>5.1196080578059995</v>
      </c>
      <c r="I59" s="203">
        <f>'Summarized Financial Statements'!I60/'Summarized Financial Statements'!I56*100</f>
        <v>4.2624822518553218</v>
      </c>
      <c r="J59" s="204">
        <f>'Summarized Financial Statements'!J60/'Summarized Financial Statements'!J56*100</f>
        <v>2.9763942904744138</v>
      </c>
      <c r="L59" s="6" t="s">
        <v>172</v>
      </c>
      <c r="M59" s="150"/>
      <c r="N59" s="150">
        <f>'Summarized Financial Statements'!C60/'Summarized Financial Statements'!B60*100-100</f>
        <v>0</v>
      </c>
      <c r="O59" s="150">
        <f>'Summarized Financial Statements'!D60/'Summarized Financial Statements'!C60*100-100</f>
        <v>224.17677642980937</v>
      </c>
      <c r="P59" s="150">
        <f>'Summarized Financial Statements'!E60/'Summarized Financial Statements'!D60*100-100</f>
        <v>0</v>
      </c>
      <c r="Q59" s="150">
        <f>'Summarized Financial Statements'!F60/'Summarized Financial Statements'!E60*100-100</f>
        <v>0</v>
      </c>
      <c r="R59" s="150">
        <f>'Summarized Financial Statements'!G60/'Summarized Financial Statements'!F60*100-100</f>
        <v>0</v>
      </c>
      <c r="S59" s="150">
        <f>'Summarized Financial Statements'!H60/'Summarized Financial Statements'!G60*100-100</f>
        <v>0</v>
      </c>
      <c r="T59" s="150">
        <f>'Summarized Financial Statements'!I60/'Summarized Financial Statements'!H60*100-100</f>
        <v>-22.15985030740444</v>
      </c>
      <c r="U59" s="151">
        <f>'Summarized Financial Statements'!J60/'Summarized Financial Statements'!I60*100-100</f>
        <v>0</v>
      </c>
    </row>
    <row r="60" spans="1:21" x14ac:dyDescent="0.25">
      <c r="A60" s="6" t="s">
        <v>173</v>
      </c>
      <c r="B60" s="203">
        <f>'Summarized Financial Statements'!B61/'Summarized Financial Statements'!B56*100</f>
        <v>25.522156723244233</v>
      </c>
      <c r="C60" s="203">
        <f>'Summarized Financial Statements'!C61/'Summarized Financial Statements'!C56*100</f>
        <v>26.190722182043601</v>
      </c>
      <c r="D60" s="203">
        <f>'Summarized Financial Statements'!D61/'Summarized Financial Statements'!D56*100</f>
        <v>19.294027515159417</v>
      </c>
      <c r="E60" s="203">
        <f>'Summarized Financial Statements'!E61/'Summarized Financial Statements'!E56*100</f>
        <v>13.927362989970199</v>
      </c>
      <c r="F60" s="203">
        <f>'Summarized Financial Statements'!F61/'Summarized Financial Statements'!F56*100</f>
        <v>-7.4100723375974242</v>
      </c>
      <c r="G60" s="203">
        <f>'Summarized Financial Statements'!G61/'Summarized Financial Statements'!G56*100</f>
        <v>-27.748337990172462</v>
      </c>
      <c r="H60" s="203">
        <f>'Summarized Financial Statements'!H61/'Summarized Financial Statements'!H56*100</f>
        <v>-35.886522881541495</v>
      </c>
      <c r="I60" s="203">
        <f>'Summarized Financial Statements'!I61/'Summarized Financial Statements'!I56*100</f>
        <v>-17.396841196188355</v>
      </c>
      <c r="J60" s="204">
        <f>'Summarized Financial Statements'!J61/'Summarized Financial Statements'!J56*100</f>
        <v>-4.2734562254373367</v>
      </c>
      <c r="L60" s="6" t="s">
        <v>173</v>
      </c>
      <c r="M60" s="150"/>
      <c r="N60" s="150">
        <f>'Summarized Financial Statements'!C61/'Summarized Financial Statements'!B61*100-100</f>
        <v>0.95076907760464735</v>
      </c>
      <c r="O60" s="150">
        <f>'Summarized Financial Statements'!D61/'Summarized Financial Statements'!C61*100-100</f>
        <v>16.730769230769241</v>
      </c>
      <c r="P60" s="150">
        <f>'Summarized Financial Statements'!E61/'Summarized Financial Statements'!D61*100-100</f>
        <v>-12.541714189160643</v>
      </c>
      <c r="Q60" s="150">
        <f>'Summarized Financial Statements'!F61/'Summarized Financial Statements'!E61*100-100</f>
        <v>-165.16132148377125</v>
      </c>
      <c r="R60" s="150">
        <f>'Summarized Financial Statements'!G61/'Summarized Financial Statements'!F61*100-100</f>
        <v>220.21347565043362</v>
      </c>
      <c r="S60" s="150">
        <f>'Summarized Financial Statements'!H61/'Summarized Financial Statements'!G61*100-100</f>
        <v>21.402777777777771</v>
      </c>
      <c r="T60" s="150">
        <f>'Summarized Financial Statements'!I61/'Summarized Financial Statements'!H61*100-100</f>
        <v>-54.677191778209966</v>
      </c>
      <c r="U60" s="151">
        <f>'Summarized Financial Statements'!J61/'Summarized Financial Statements'!I61*100-100</f>
        <v>-64.82120319730754</v>
      </c>
    </row>
    <row r="61" spans="1:21" x14ac:dyDescent="0.25">
      <c r="A61" s="6" t="s">
        <v>174</v>
      </c>
      <c r="B61" s="114">
        <f>'Summarized Financial Statements'!B62/'Summarized Financial Statements'!B56*100</f>
        <v>0.88042483992275633</v>
      </c>
      <c r="C61" s="114">
        <f>'Summarized Financial Statements'!C62/'Summarized Financial Statements'!C56*100</f>
        <v>0.48300444260770742</v>
      </c>
      <c r="D61" s="114">
        <f>'Summarized Financial Statements'!D62/'Summarized Financial Statements'!D56*100</f>
        <v>0</v>
      </c>
      <c r="E61" s="114">
        <f>'Summarized Financial Statements'!E62/'Summarized Financial Statements'!E56*100</f>
        <v>0</v>
      </c>
      <c r="F61" s="114">
        <f>'Summarized Financial Statements'!F62/'Summarized Financial Statements'!F56*100</f>
        <v>0</v>
      </c>
      <c r="G61" s="114">
        <f>'Summarized Financial Statements'!G62/'Summarized Financial Statements'!G56*100</f>
        <v>0</v>
      </c>
      <c r="H61" s="114">
        <f>'Summarized Financial Statements'!H62/'Summarized Financial Statements'!H56*100</f>
        <v>0</v>
      </c>
      <c r="I61" s="114">
        <f>'Summarized Financial Statements'!I62/'Summarized Financial Statements'!I56*100</f>
        <v>0</v>
      </c>
      <c r="J61" s="207">
        <f>'Summarized Financial Statements'!J62/'Summarized Financial Statements'!J56*100</f>
        <v>0</v>
      </c>
      <c r="L61" s="6" t="s">
        <v>174</v>
      </c>
      <c r="M61" s="150"/>
      <c r="N61" s="150"/>
      <c r="O61" s="150"/>
      <c r="P61" s="150"/>
      <c r="Q61" s="150"/>
      <c r="R61" s="150"/>
      <c r="S61" s="150"/>
      <c r="T61" s="150"/>
      <c r="U61" s="151"/>
    </row>
    <row r="62" spans="1:21" x14ac:dyDescent="0.25">
      <c r="A62" s="6" t="s">
        <v>175</v>
      </c>
      <c r="B62" s="203">
        <f>SUM(B59:B61)</f>
        <v>29.33479012094725</v>
      </c>
      <c r="C62" s="203">
        <f t="shared" ref="C62:F62" si="13">SUM(C59:C61)</f>
        <v>29.654406446947</v>
      </c>
      <c r="D62" s="203">
        <f t="shared" si="13"/>
        <v>25.392025819912629</v>
      </c>
      <c r="E62" s="203">
        <f t="shared" si="13"/>
        <v>18.960425677902823</v>
      </c>
      <c r="F62" s="203">
        <f t="shared" si="13"/>
        <v>-3.3005058688475959</v>
      </c>
      <c r="G62" s="203">
        <f t="shared" ref="G62:J62" si="14">SUM(G59:G61)</f>
        <v>-22.942480007707871</v>
      </c>
      <c r="H62" s="203">
        <f t="shared" si="14"/>
        <v>-30.766914823735497</v>
      </c>
      <c r="I62" s="203">
        <f t="shared" si="14"/>
        <v>-13.134358944333034</v>
      </c>
      <c r="J62" s="204">
        <f t="shared" si="14"/>
        <v>-1.2970619349629229</v>
      </c>
      <c r="L62" s="6" t="s">
        <v>175</v>
      </c>
      <c r="M62" s="150"/>
      <c r="N62" s="150">
        <f>'Summarized Financial Statements'!C63/'Summarized Financial Statements'!B63*100-100</f>
        <v>-0.55435253356431247</v>
      </c>
      <c r="O62" s="150">
        <f>'Summarized Financial Statements'!D63/'Summarized Financial Statements'!C63*100-100</f>
        <v>35.680689835380207</v>
      </c>
      <c r="P62" s="150">
        <f>'Summarized Financial Statements'!E63/'Summarized Financial Statements'!D63*100-100</f>
        <v>-9.529770502327068</v>
      </c>
      <c r="Q62" s="150">
        <f>'Summarized Financial Statements'!F63/'Summarized Financial Statements'!E63*100-100</f>
        <v>-121.31909458596466</v>
      </c>
      <c r="R62" s="150">
        <f>'Summarized Financial Statements'!G63/'Summarized Financial Statements'!F63*100-100</f>
        <v>494.40838741887171</v>
      </c>
      <c r="S62" s="150">
        <f>'Summarized Financial Statements'!H63/'Summarized Financial Statements'!G63*100-100</f>
        <v>25.886107844784135</v>
      </c>
      <c r="T62" s="150">
        <f>'Summarized Financial Statements'!I63/'Summarized Financial Statements'!H63*100-100</f>
        <v>-60.088070456365095</v>
      </c>
      <c r="U62" s="151">
        <f>'Summarized Financial Statements'!J63/'Summarized Financial Statements'!I63*100-100</f>
        <v>-85.857572718154458</v>
      </c>
    </row>
    <row r="63" spans="1:21" x14ac:dyDescent="0.25">
      <c r="A63" s="6" t="s">
        <v>176</v>
      </c>
      <c r="B63" s="114">
        <f>'Summarized Financial Statements'!B64/'Summarized Financial Statements'!B56*100</f>
        <v>6.7334078666531141E-2</v>
      </c>
      <c r="C63" s="114">
        <f>'Summarized Financial Statements'!C64/'Summarized Financial Statements'!C56*100</f>
        <v>7.8778799462754415E-2</v>
      </c>
      <c r="D63" s="114">
        <f>'Summarized Financial Statements'!D64/'Summarized Financial Statements'!D56*100</f>
        <v>4.4011214709525986E-2</v>
      </c>
      <c r="E63" s="114">
        <f>'Summarized Financial Statements'!E64/'Summarized Financial Statements'!E56*100</f>
        <v>2.8925647631796683E-2</v>
      </c>
      <c r="F63" s="114">
        <f>'Summarized Financial Statements'!F64/'Summarized Financial Statements'!F56*100</f>
        <v>2.5265979358793385E-2</v>
      </c>
      <c r="G63" s="114">
        <f>'Summarized Financial Statements'!G64/'Summarized Financial Statements'!G56*100</f>
        <v>3.2758454571731377E-2</v>
      </c>
      <c r="H63" s="114">
        <f>'Summarized Financial Statements'!H64/'Summarized Financial Statements'!H56*100</f>
        <v>3.3528574556601708E-2</v>
      </c>
      <c r="I63" s="114">
        <f>'Summarized Financial Statements'!I64/'Summarized Financial Statements'!I56*100</f>
        <v>3.5862230484359679E-2</v>
      </c>
      <c r="J63" s="207">
        <f>'Summarized Financial Statements'!J64/'Summarized Financial Statements'!J56*100</f>
        <v>2.5552835598166328E-2</v>
      </c>
      <c r="L63" s="6" t="s">
        <v>176</v>
      </c>
      <c r="M63" s="150"/>
      <c r="N63" s="150"/>
      <c r="O63" s="150"/>
      <c r="P63" s="150"/>
      <c r="Q63" s="150"/>
      <c r="R63" s="150"/>
      <c r="S63" s="150"/>
      <c r="T63" s="150"/>
      <c r="U63" s="151"/>
    </row>
    <row r="64" spans="1:21" x14ac:dyDescent="0.25">
      <c r="A64" s="182" t="s">
        <v>14</v>
      </c>
      <c r="B64" s="115">
        <f>B62+B63</f>
        <v>29.40212419961378</v>
      </c>
      <c r="C64" s="115">
        <f t="shared" ref="C64:F64" si="15">C62+C63</f>
        <v>29.733185246409754</v>
      </c>
      <c r="D64" s="115">
        <f t="shared" si="15"/>
        <v>25.436037034622156</v>
      </c>
      <c r="E64" s="115">
        <f t="shared" si="15"/>
        <v>18.989351325534621</v>
      </c>
      <c r="F64" s="115">
        <f t="shared" si="15"/>
        <v>-3.2752398894888026</v>
      </c>
      <c r="G64" s="115">
        <f t="shared" ref="G64:J64" si="16">G62+G63</f>
        <v>-22.909721553136141</v>
      </c>
      <c r="H64" s="115">
        <f t="shared" si="16"/>
        <v>-30.733386249178896</v>
      </c>
      <c r="I64" s="115">
        <f t="shared" si="16"/>
        <v>-13.098496713848673</v>
      </c>
      <c r="J64" s="202">
        <f t="shared" si="16"/>
        <v>-1.2715090993647566</v>
      </c>
      <c r="L64" s="182" t="s">
        <v>14</v>
      </c>
      <c r="M64" s="150"/>
      <c r="N64" s="150">
        <f>'Summarized Financial Statements'!C65/'Summarized Financial Statements'!B65*100-100</f>
        <v>-0.51851531780667415</v>
      </c>
      <c r="O64" s="150">
        <f>'Summarized Financial Statements'!D65/'Summarized Financial Statements'!C65*100-100</f>
        <v>35.55574859922686</v>
      </c>
      <c r="P64" s="150">
        <f>'Summarized Financial Statements'!E65/'Summarized Financial Statements'!D65*100-100</f>
        <v>-9.5485276683008067</v>
      </c>
      <c r="Q64" s="150">
        <f>'Summarized Financial Statements'!F65/'Summarized Financial Statements'!E65*100-100</f>
        <v>-121.12366715080236</v>
      </c>
      <c r="R64" s="150">
        <f>'Summarized Financial Statements'!G65/'Summarized Financial Statements'!F65*100-100</f>
        <v>498.13852087875227</v>
      </c>
      <c r="S64" s="150">
        <f>'Summarized Financial Statements'!H65/'Summarized Financial Statements'!G65*100-100</f>
        <v>25.928729638040764</v>
      </c>
      <c r="T64" s="150">
        <f>'Summarized Financial Statements'!I65/'Summarized Financial Statements'!H65*100-100</f>
        <v>-60.153623511076475</v>
      </c>
      <c r="U64" s="151">
        <f>'Summarized Financial Statements'!J65/'Summarized Financial Statements'!I65*100-100</f>
        <v>-86.098228753422362</v>
      </c>
    </row>
    <row r="65" spans="1:21" x14ac:dyDescent="0.25">
      <c r="A65" s="6"/>
      <c r="B65" s="134"/>
      <c r="C65" s="134"/>
      <c r="D65" s="134"/>
      <c r="E65" s="134"/>
      <c r="F65" s="134"/>
      <c r="G65" s="134"/>
      <c r="H65" s="134"/>
      <c r="I65" s="134"/>
      <c r="J65" s="135"/>
      <c r="L65" s="6"/>
      <c r="M65" s="150"/>
      <c r="N65" s="150"/>
      <c r="O65" s="150"/>
      <c r="P65" s="150"/>
      <c r="Q65" s="150"/>
      <c r="R65" s="150"/>
      <c r="S65" s="150"/>
      <c r="T65" s="150"/>
      <c r="U65" s="151"/>
    </row>
    <row r="66" spans="1:21" x14ac:dyDescent="0.25">
      <c r="A66" s="182" t="s">
        <v>177</v>
      </c>
      <c r="B66" s="134"/>
      <c r="C66" s="134"/>
      <c r="D66" s="134"/>
      <c r="E66" s="134"/>
      <c r="F66" s="134"/>
      <c r="G66" s="134"/>
      <c r="H66" s="134"/>
      <c r="I66" s="134"/>
      <c r="J66" s="135"/>
      <c r="L66" s="182" t="s">
        <v>177</v>
      </c>
      <c r="M66" s="150"/>
      <c r="N66" s="150"/>
      <c r="O66" s="150"/>
      <c r="P66" s="150"/>
      <c r="Q66" s="150"/>
      <c r="R66" s="150"/>
      <c r="S66" s="150"/>
      <c r="T66" s="150"/>
      <c r="U66" s="151"/>
    </row>
    <row r="67" spans="1:21" x14ac:dyDescent="0.25">
      <c r="A67" s="6" t="s">
        <v>180</v>
      </c>
      <c r="B67" s="203">
        <f>'Summarized Financial Statements'!B68/'Summarized Financial Statements'!B56*100</f>
        <v>27.632381339567029</v>
      </c>
      <c r="C67" s="203">
        <f>'Summarized Financial Statements'!C68/'Summarized Financial Statements'!C56*100</f>
        <v>24.736543031304887</v>
      </c>
      <c r="D67" s="203">
        <f>'Summarized Financial Statements'!D68/'Summarized Financial Statements'!D56*100</f>
        <v>25.608821803481774</v>
      </c>
      <c r="E67" s="203">
        <f>'Summarized Financial Statements'!E68/'Summarized Financial Statements'!E56*100</f>
        <v>33.715196728038372</v>
      </c>
      <c r="F67" s="203">
        <f>'Summarized Financial Statements'!F68/'Summarized Financial Statements'!F56*100</f>
        <v>57.21920434135437</v>
      </c>
      <c r="G67" s="203">
        <f>'Summarized Financial Statements'!G68/'Summarized Financial Statements'!G56*100</f>
        <v>71.310659344188593</v>
      </c>
      <c r="H67" s="203">
        <f>'Summarized Financial Statements'!H68/'Summarized Financial Statements'!H56*100</f>
        <v>77.36684366104663</v>
      </c>
      <c r="I67" s="203">
        <f>'Summarized Financial Statements'!I68/'Summarized Financial Statements'!I56*100</f>
        <v>3.795541373303863</v>
      </c>
      <c r="J67" s="204">
        <f>'Summarized Financial Statements'!J68/'Summarized Financial Statements'!J56*100</f>
        <v>35.502087666668366</v>
      </c>
      <c r="L67" s="6" t="s">
        <v>180</v>
      </c>
      <c r="M67" s="150"/>
      <c r="N67" s="150">
        <f>'Summarized Financial Statements'!C68/'Summarized Financial Statements'!B68*100-100</f>
        <v>-11.935632183908055</v>
      </c>
      <c r="O67" s="150">
        <f>'Summarized Financial Statements'!D68/'Summarized Financial Statements'!C68*100-100</f>
        <v>64.044063903101176</v>
      </c>
      <c r="P67" s="150">
        <f>'Summarized Financial Statements'!E68/'Summarized Financial Statements'!D68*100-100</f>
        <v>59.511154960058576</v>
      </c>
      <c r="Q67" s="150">
        <f>'Summarized Financial Statements'!F68/'Summarized Financial Statements'!E68*100-100</f>
        <v>107.85115722266562</v>
      </c>
      <c r="R67" s="150">
        <f>'Summarized Financial Statements'!G68/'Summarized Financial Statements'!F68*100-100</f>
        <v>6.5706743460523143</v>
      </c>
      <c r="S67" s="150">
        <f>'Summarized Financial Statements'!H68/'Summarized Financial Statements'!G68*100-100</f>
        <v>1.8438119257791357</v>
      </c>
      <c r="T67" s="150">
        <f>'Summarized Financial Statements'!I68/'Summarized Financial Statements'!H68*100-100</f>
        <v>-95.413338993693998</v>
      </c>
      <c r="U67" s="151">
        <f>'Summarized Financial Statements'!J68/'Summarized Financial Statements'!I68*100-100</f>
        <v>1239.5295025067489</v>
      </c>
    </row>
    <row r="68" spans="1:21" x14ac:dyDescent="0.25">
      <c r="A68" s="6" t="s">
        <v>181</v>
      </c>
      <c r="B68" s="203">
        <f>'Summarized Financial Statements'!B69/'Summarized Financial Statements'!B56*100</f>
        <v>10.515550360809026</v>
      </c>
      <c r="C68" s="203">
        <f>'Summarized Financial Statements'!C69/'Summarized Financial Statements'!C56*100</f>
        <v>10.742328752970348</v>
      </c>
      <c r="D68" s="203">
        <f>'Summarized Financial Statements'!D69/'Summarized Financial Statements'!D56*100</f>
        <v>5.2145139205842082</v>
      </c>
      <c r="E68" s="203">
        <f>'Summarized Financial Statements'!E69/'Summarized Financial Statements'!E56*100</f>
        <v>3.4199533153501016</v>
      </c>
      <c r="F68" s="203">
        <f>'Summarized Financial Statements'!F69/'Summarized Financial Statements'!F56*100</f>
        <v>0.81675024579403832</v>
      </c>
      <c r="G68" s="203">
        <f>'Summarized Financial Statements'!G69/'Summarized Financial Statements'!G56*100</f>
        <v>1.4542184539294087</v>
      </c>
      <c r="H68" s="203">
        <f>'Summarized Financial Statements'!H69/'Summarized Financial Statements'!H56*100</f>
        <v>1.3774085833150864</v>
      </c>
      <c r="I68" s="203">
        <f>'Summarized Financial Statements'!I69/'Summarized Financial Statements'!I56*100</f>
        <v>1.4732789788778782</v>
      </c>
      <c r="J68" s="204">
        <f>'Summarized Financial Statements'!J69/'Summarized Financial Statements'!J56*100</f>
        <v>1.3916074266761382</v>
      </c>
      <c r="L68" s="6" t="s">
        <v>181</v>
      </c>
      <c r="M68" s="150"/>
      <c r="N68" s="150"/>
      <c r="O68" s="150"/>
      <c r="P68" s="150"/>
      <c r="Q68" s="150"/>
      <c r="R68" s="150"/>
      <c r="S68" s="150"/>
      <c r="T68" s="150"/>
      <c r="U68" s="151"/>
    </row>
    <row r="69" spans="1:21" x14ac:dyDescent="0.25">
      <c r="A69" s="6" t="s">
        <v>182</v>
      </c>
      <c r="B69" s="203">
        <f>'Summarized Financial Statements'!B70/'Summarized Financial Statements'!B56*100</f>
        <v>2.8356540298810855</v>
      </c>
      <c r="C69" s="203">
        <f>'Summarized Financial Statements'!C70/'Summarized Financial Statements'!C56*100</f>
        <v>2.7869614629610497</v>
      </c>
      <c r="D69" s="203">
        <f>'Summarized Financial Statements'!D70/'Summarized Financial Statements'!D56*100</f>
        <v>1.6170046293277693</v>
      </c>
      <c r="E69" s="203">
        <f>'Summarized Financial Statements'!E70/'Summarized Financial Statements'!E56*100</f>
        <v>0.98750815635994271</v>
      </c>
      <c r="F69" s="203">
        <f>'Summarized Financial Statements'!F70/'Summarized Financial Statements'!F56*100</f>
        <v>0</v>
      </c>
      <c r="G69" s="203">
        <f>'Summarized Financial Statements'!G70/'Summarized Financial Statements'!G56*100</f>
        <v>0</v>
      </c>
      <c r="H69" s="203">
        <f>'Summarized Financial Statements'!H70/'Summarized Financial Statements'!H56*100</f>
        <v>0</v>
      </c>
      <c r="I69" s="203">
        <f>'Summarized Financial Statements'!I70/'Summarized Financial Statements'!I56*100</f>
        <v>0</v>
      </c>
      <c r="J69" s="204">
        <f>'Summarized Financial Statements'!J70/'Summarized Financial Statements'!J56*100</f>
        <v>0</v>
      </c>
      <c r="L69" s="6" t="s">
        <v>182</v>
      </c>
      <c r="M69" s="150"/>
      <c r="N69" s="150"/>
      <c r="O69" s="150"/>
      <c r="P69" s="150"/>
      <c r="Q69" s="150"/>
      <c r="R69" s="150"/>
      <c r="S69" s="150"/>
      <c r="T69" s="150"/>
      <c r="U69" s="151"/>
    </row>
    <row r="70" spans="1:21" x14ac:dyDescent="0.25">
      <c r="A70" s="6" t="s">
        <v>183</v>
      </c>
      <c r="B70" s="203">
        <f>'Summarized Financial Statements'!B71/'Summarized Financial Statements'!B56*100</f>
        <v>1.3987702002236</v>
      </c>
      <c r="C70" s="203">
        <f>'Summarized Financial Statements'!C71/'Summarized Financial Statements'!C56*100</f>
        <v>1.3211592106622585</v>
      </c>
      <c r="D70" s="203">
        <f>'Summarized Financial Statements'!D71/'Summarized Financial Statements'!D56*100</f>
        <v>0.68706396296537786</v>
      </c>
      <c r="E70" s="203">
        <f>'Summarized Financial Statements'!E71/'Summarized Financial Statements'!E56*100</f>
        <v>0</v>
      </c>
      <c r="F70" s="203">
        <f>'Summarized Financial Statements'!F71/'Summarized Financial Statements'!F56*100</f>
        <v>0</v>
      </c>
      <c r="G70" s="203">
        <f>'Summarized Financial Statements'!G71/'Summarized Financial Statements'!G56*100</f>
        <v>0</v>
      </c>
      <c r="H70" s="203">
        <f>'Summarized Financial Statements'!H71/'Summarized Financial Statements'!H56*100</f>
        <v>0</v>
      </c>
      <c r="I70" s="203">
        <f>'Summarized Financial Statements'!I71/'Summarized Financial Statements'!I56*100</f>
        <v>0</v>
      </c>
      <c r="J70" s="204">
        <f>'Summarized Financial Statements'!J71/'Summarized Financial Statements'!J56*100</f>
        <v>35.02424964098266</v>
      </c>
      <c r="L70" s="6" t="s">
        <v>183</v>
      </c>
      <c r="M70" s="150"/>
      <c r="N70" s="150"/>
      <c r="O70" s="150"/>
      <c r="P70" s="150"/>
      <c r="Q70" s="150"/>
      <c r="R70" s="150"/>
      <c r="S70" s="150"/>
      <c r="T70" s="150"/>
      <c r="U70" s="151"/>
    </row>
    <row r="71" spans="1:21" x14ac:dyDescent="0.25">
      <c r="A71" s="6" t="s">
        <v>190</v>
      </c>
      <c r="B71" s="203">
        <f>'Summarized Financial Statements'!B74/'Summarized Financial Statements'!B56*100</f>
        <v>0</v>
      </c>
      <c r="C71" s="203">
        <f>'Summarized Financial Statements'!C74/'Summarized Financial Statements'!C56*100</f>
        <v>0</v>
      </c>
      <c r="D71" s="203">
        <f>'Summarized Financial Statements'!D74/'Summarized Financial Statements'!D56*100</f>
        <v>0</v>
      </c>
      <c r="E71" s="203">
        <f>'Summarized Financial Statements'!E74/'Summarized Financial Statements'!E56*100</f>
        <v>0</v>
      </c>
      <c r="F71" s="203">
        <f>'Summarized Financial Statements'!F74/'Summarized Financial Statements'!F56*100</f>
        <v>0.33559811713527737</v>
      </c>
      <c r="G71" s="203">
        <f>'Summarized Financial Statements'!G74/'Summarized Financial Statements'!G56*100</f>
        <v>0</v>
      </c>
      <c r="H71" s="203">
        <f>'Summarized Financial Statements'!H74/'Summarized Financial Statements'!H56*100</f>
        <v>0</v>
      </c>
      <c r="I71" s="203">
        <f>'Summarized Financial Statements'!I74/'Summarized Financial Statements'!I56*100</f>
        <v>0</v>
      </c>
      <c r="J71" s="204">
        <f>'Summarized Financial Statements'!J74/'Summarized Financial Statements'!J56*100</f>
        <v>0</v>
      </c>
      <c r="L71" s="6" t="s">
        <v>190</v>
      </c>
      <c r="M71" s="150"/>
      <c r="N71" s="150"/>
      <c r="O71" s="150"/>
      <c r="P71" s="150"/>
      <c r="Q71" s="150"/>
      <c r="R71" s="150"/>
      <c r="S71" s="150"/>
      <c r="T71" s="150"/>
      <c r="U71" s="151"/>
    </row>
    <row r="72" spans="1:21" x14ac:dyDescent="0.25">
      <c r="A72" s="6" t="s">
        <v>221</v>
      </c>
      <c r="B72" s="115">
        <f>SUM(B67:B71)</f>
        <v>42.382355930480742</v>
      </c>
      <c r="C72" s="115">
        <f t="shared" ref="C72:F72" si="17">SUM(C67:C71)</f>
        <v>39.586992457898546</v>
      </c>
      <c r="D72" s="115">
        <f t="shared" si="17"/>
        <v>33.127404316359126</v>
      </c>
      <c r="E72" s="115">
        <f t="shared" si="17"/>
        <v>38.122658199748415</v>
      </c>
      <c r="F72" s="115">
        <f t="shared" si="17"/>
        <v>58.371552704283687</v>
      </c>
      <c r="G72" s="115">
        <f t="shared" ref="G72:J72" si="18">SUM(G67:G71)</f>
        <v>72.764877798118007</v>
      </c>
      <c r="H72" s="115">
        <f t="shared" si="18"/>
        <v>78.744252244361718</v>
      </c>
      <c r="I72" s="115">
        <f t="shared" si="18"/>
        <v>5.2688203521817414</v>
      </c>
      <c r="J72" s="202">
        <f t="shared" si="18"/>
        <v>71.917944734327165</v>
      </c>
      <c r="L72" s="6" t="s">
        <v>221</v>
      </c>
      <c r="M72" s="150"/>
      <c r="N72" s="150">
        <f>'Summarized Financial Statements'!C75/'Summarized Financial Statements'!B75*100-100</f>
        <v>-8.1145083932853623</v>
      </c>
      <c r="O72" s="150">
        <f>'Summarized Financial Statements'!D75/'Summarized Financial Statements'!C75*100-100</f>
        <v>32.600398003458054</v>
      </c>
      <c r="P72" s="150">
        <f>'Summarized Financial Statements'!E75/'Summarized Financial Statements'!D75*100-100</f>
        <v>39.428234020567828</v>
      </c>
      <c r="Q72" s="150">
        <f>'Summarized Financial Statements'!F75/'Summarized Financial Statements'!E75*100-100</f>
        <v>87.522939017504228</v>
      </c>
      <c r="R72" s="150">
        <f>'Summarized Financial Statements'!G75/'Summarized Financial Statements'!F75*100-100</f>
        <v>11.420586602429594</v>
      </c>
      <c r="S72" s="150">
        <f>'Summarized Financial Statements'!H75/'Summarized Financial Statements'!G75*100-100</f>
        <v>1.138417363398375</v>
      </c>
      <c r="T72" s="150">
        <f>'Summarized Financial Statements'!I75/'Summarized Financial Statements'!H75*100-100</f>
        <v>-91.974648875231722</v>
      </c>
      <c r="U72" s="151">
        <f>'Summarized Financial Statements'!J75/'Summarized Financial Statements'!I75*100-100</f>
        <v>1416.5331391114348</v>
      </c>
    </row>
    <row r="73" spans="1:21" x14ac:dyDescent="0.25">
      <c r="A73" s="6"/>
      <c r="B73" s="134"/>
      <c r="C73" s="134"/>
      <c r="D73" s="134"/>
      <c r="E73" s="134"/>
      <c r="F73" s="134"/>
      <c r="G73" s="134"/>
      <c r="H73" s="134"/>
      <c r="I73" s="134"/>
      <c r="J73" s="135"/>
      <c r="L73" s="6"/>
      <c r="M73" s="150"/>
      <c r="N73" s="150"/>
      <c r="O73" s="150"/>
      <c r="P73" s="150"/>
      <c r="Q73" s="150"/>
      <c r="R73" s="150"/>
      <c r="S73" s="150"/>
      <c r="T73" s="150"/>
      <c r="U73" s="151"/>
    </row>
    <row r="74" spans="1:21" x14ac:dyDescent="0.25">
      <c r="A74" s="182" t="s">
        <v>5</v>
      </c>
      <c r="B74" s="134"/>
      <c r="C74" s="134"/>
      <c r="D74" s="134"/>
      <c r="E74" s="134"/>
      <c r="F74" s="134"/>
      <c r="G74" s="134"/>
      <c r="H74" s="134"/>
      <c r="I74" s="134"/>
      <c r="J74" s="135"/>
      <c r="L74" s="182" t="s">
        <v>5</v>
      </c>
      <c r="M74" s="150"/>
      <c r="N74" s="150"/>
      <c r="O74" s="150"/>
      <c r="P74" s="150"/>
      <c r="Q74" s="150"/>
      <c r="R74" s="150"/>
      <c r="S74" s="150"/>
      <c r="T74" s="150"/>
      <c r="U74" s="151"/>
    </row>
    <row r="75" spans="1:21" x14ac:dyDescent="0.25">
      <c r="A75" s="6" t="s">
        <v>184</v>
      </c>
      <c r="B75" s="203">
        <f>'Summarized Financial Statements'!B78/'Summarized Financial Statements'!B56*100</f>
        <v>11.446793373310296</v>
      </c>
      <c r="C75" s="203">
        <f>'Summarized Financial Statements'!C78/'Summarized Financial Statements'!C56*100</f>
        <v>8.5597685711333824</v>
      </c>
      <c r="D75" s="203">
        <f>'Summarized Financial Statements'!D78/'Summarized Financial Statements'!D56*100</f>
        <v>7.4061094086196784</v>
      </c>
      <c r="E75" s="203">
        <f>'Summarized Financial Statements'!E78/'Summarized Financial Statements'!E56*100</f>
        <v>7.2556287292223036</v>
      </c>
      <c r="F75" s="203">
        <f>'Summarized Financial Statements'!F78/'Summarized Financial Statements'!F56*100</f>
        <v>6.1901649429043788</v>
      </c>
      <c r="G75" s="203">
        <f>'Summarized Financial Statements'!G78/'Summarized Financial Statements'!G56*100</f>
        <v>8.3527635931528419</v>
      </c>
      <c r="H75" s="203">
        <f>'Summarized Financial Statements'!H78/'Summarized Financial Statements'!H56*100</f>
        <v>10.608714692358221</v>
      </c>
      <c r="I75" s="203">
        <f>'Summarized Financial Statements'!I78/'Summarized Financial Statements'!I56*100</f>
        <v>12.845265453693811</v>
      </c>
      <c r="J75" s="204">
        <f>'Summarized Financial Statements'!J78/'Summarized Financial Statements'!J56*100</f>
        <v>7.5937916830630696</v>
      </c>
      <c r="L75" s="6" t="s">
        <v>184</v>
      </c>
      <c r="M75" s="150"/>
      <c r="N75" s="150">
        <f>'Summarized Financial Statements'!C78/'Summarized Financial Statements'!B78*100-100</f>
        <v>-26.437291897891242</v>
      </c>
      <c r="O75" s="150">
        <f>'Summarized Financial Statements'!D78/'Summarized Financial Statements'!C78*100-100</f>
        <v>37.100181050090526</v>
      </c>
      <c r="P75" s="150">
        <f>'Summarized Financial Statements'!E78/'Summarized Financial Statements'!D78*100-100</f>
        <v>18.697039727082654</v>
      </c>
      <c r="Q75" s="150">
        <f>'Summarized Financial Statements'!F78/'Summarized Financial Statements'!E78*100-100</f>
        <v>4.4872983497126029</v>
      </c>
      <c r="R75" s="150">
        <f>'Summarized Financial Statements'!G78/'Summarized Financial Statements'!F78*100-100</f>
        <v>15.385980479148188</v>
      </c>
      <c r="S75" s="150">
        <f>'Summarized Financial Statements'!H78/'Summarized Financial Statements'!G78*100-100</f>
        <v>19.224853891110442</v>
      </c>
      <c r="T75" s="150">
        <f>'Summarized Financial Statements'!I78/'Summarized Financial Statements'!H78*100-100</f>
        <v>13.203044375644993</v>
      </c>
      <c r="U75" s="151">
        <f>'Summarized Financial Statements'!J78/'Summarized Financial Statements'!I78*100-100</f>
        <v>-15.338157369950437</v>
      </c>
    </row>
    <row r="76" spans="1:21" x14ac:dyDescent="0.25">
      <c r="A76" s="6" t="s">
        <v>183</v>
      </c>
      <c r="B76" s="203">
        <f>'Summarized Financial Statements'!B79/'Summarized Financial Statements'!B56*100</f>
        <v>0.42560219534505545</v>
      </c>
      <c r="C76" s="203">
        <f>'Summarized Financial Statements'!C79/'Summarized Financial Statements'!C56*100</f>
        <v>0.25699969005062506</v>
      </c>
      <c r="D76" s="203">
        <f>'Summarized Financial Statements'!D79/'Summarized Financial Statements'!D56*100</f>
        <v>0.17278476885962052</v>
      </c>
      <c r="E76" s="203">
        <f>'Summarized Financial Statements'!E79/'Summarized Financial Statements'!E56*100</f>
        <v>0.57313143679745993</v>
      </c>
      <c r="F76" s="203">
        <f>'Summarized Financial Statements'!F79/'Summarized Financial Statements'!F56*100</f>
        <v>0</v>
      </c>
      <c r="G76" s="203">
        <f>'Summarized Financial Statements'!G79/'Summarized Financial Statements'!G56*100</f>
        <v>0</v>
      </c>
      <c r="H76" s="203">
        <f>'Summarized Financial Statements'!H79/'Summarized Financial Statements'!H56*100</f>
        <v>0</v>
      </c>
      <c r="I76" s="203">
        <f>'Summarized Financial Statements'!I79/'Summarized Financial Statements'!I56*100</f>
        <v>0</v>
      </c>
      <c r="J76" s="204">
        <f>'Summarized Financial Statements'!J79/'Summarized Financial Statements'!J56*100</f>
        <v>5.8756190174423653</v>
      </c>
      <c r="L76" s="6" t="s">
        <v>183</v>
      </c>
      <c r="M76" s="150"/>
      <c r="N76" s="150"/>
      <c r="O76" s="150"/>
      <c r="P76" s="150"/>
      <c r="Q76" s="150"/>
      <c r="R76" s="150"/>
      <c r="S76" s="150"/>
      <c r="T76" s="150"/>
      <c r="U76" s="151"/>
    </row>
    <row r="77" spans="1:21" x14ac:dyDescent="0.25">
      <c r="A77" s="6" t="s">
        <v>185</v>
      </c>
      <c r="B77" s="203">
        <f>'Summarized Financial Statements'!B80/'Summarized Financial Statements'!B56*100</f>
        <v>11.422654741335501</v>
      </c>
      <c r="C77" s="203">
        <f>'Summarized Financial Statements'!C80/'Summarized Financial Statements'!C56*100</f>
        <v>11.674759789234425</v>
      </c>
      <c r="D77" s="203">
        <f>'Summarized Financial Statements'!D80/'Summarized Financial Statements'!D56*100</f>
        <v>8.441187976788159</v>
      </c>
      <c r="E77" s="203">
        <f>'Summarized Financial Statements'!E80/'Summarized Financial Statements'!E56*100</f>
        <v>8.1731771796820869</v>
      </c>
      <c r="F77" s="203">
        <f>'Summarized Financial Statements'!F80/'Summarized Financial Statements'!F56*100</f>
        <v>10.020707117865793</v>
      </c>
      <c r="G77" s="203">
        <f>'Summarized Financial Statements'!G80/'Summarized Financial Statements'!G56*100</f>
        <v>15.441436233420047</v>
      </c>
      <c r="H77" s="203">
        <f>'Summarized Financial Statements'!H80/'Summarized Financial Statements'!H56*100</f>
        <v>16.74375957959273</v>
      </c>
      <c r="I77" s="203">
        <f>'Summarized Financial Statements'!I80/'Summarized Financial Statements'!I56*100</f>
        <v>23.296544051992914</v>
      </c>
      <c r="J77" s="204">
        <f>'Summarized Financial Statements'!J80/'Summarized Financial Statements'!J56*100</f>
        <v>16.997746239900241</v>
      </c>
      <c r="L77" s="6" t="s">
        <v>185</v>
      </c>
      <c r="M77" s="150"/>
      <c r="N77" s="150">
        <f>'Summarized Financial Statements'!C80/'Summarized Financial Statements'!B80*100-100</f>
        <v>0.5449894338783281</v>
      </c>
      <c r="O77" s="150">
        <f>'Summarized Financial Statements'!D80/'Summarized Financial Statements'!C80*100-100</f>
        <v>14.568584070796462</v>
      </c>
      <c r="P77" s="150">
        <f>'Summarized Financial Statements'!E80/'Summarized Financial Statements'!D80*100-100</f>
        <v>17.311962923626538</v>
      </c>
      <c r="Q77" s="150">
        <f>'Summarized Financial Statements'!F80/'Summarized Financial Statements'!E80*100-100</f>
        <v>50.156378600823047</v>
      </c>
      <c r="R77" s="150">
        <f>'Summarized Financial Statements'!G80/'Summarized Financial Statements'!F80*100-100</f>
        <v>31.769348827011612</v>
      </c>
      <c r="S77" s="150">
        <f>'Summarized Financial Statements'!H80/'Summarized Financial Statements'!G80*100-100</f>
        <v>1.7886855241264499</v>
      </c>
      <c r="T77" s="150">
        <f>'Summarized Financial Statements'!I80/'Summarized Financial Statements'!H80*100-100</f>
        <v>30.081732733959967</v>
      </c>
      <c r="U77" s="151">
        <f>'Summarized Financial Statements'!J80/'Summarized Financial Statements'!I80*100-100</f>
        <v>4.4893342967547341</v>
      </c>
    </row>
    <row r="78" spans="1:21" x14ac:dyDescent="0.25">
      <c r="A78" s="6" t="s">
        <v>182</v>
      </c>
      <c r="B78" s="203">
        <f>'Summarized Financial Statements'!B81/'Summarized Financial Statements'!B56*100</f>
        <v>0.22105905071653623</v>
      </c>
      <c r="C78" s="203">
        <f>'Summarized Financial Statements'!C81/'Summarized Financial Statements'!C56*100</f>
        <v>0.22471329682818472</v>
      </c>
      <c r="D78" s="203">
        <f>'Summarized Financial Statements'!D81/'Summarized Financial Statements'!D56*100</f>
        <v>0.14181391406402816</v>
      </c>
      <c r="E78" s="203">
        <f>'Summarized Financial Statements'!E81/'Summarized Financial Statements'!E56*100</f>
        <v>0.11704796948680518</v>
      </c>
      <c r="F78" s="203">
        <f>'Summarized Financial Statements'!F81/'Summarized Financial Statements'!F56*100</f>
        <v>0</v>
      </c>
      <c r="G78" s="203">
        <f>'Summarized Financial Statements'!G81/'Summarized Financial Statements'!G56*100</f>
        <v>0</v>
      </c>
      <c r="H78" s="203">
        <f>'Summarized Financial Statements'!H81/'Summarized Financial Statements'!H56*100</f>
        <v>0</v>
      </c>
      <c r="I78" s="203">
        <f>'Summarized Financial Statements'!I81/'Summarized Financial Statements'!I56*100</f>
        <v>0</v>
      </c>
      <c r="J78" s="204">
        <f>'Summarized Financial Statements'!J81/'Summarized Financial Statements'!J56*100</f>
        <v>0</v>
      </c>
      <c r="L78" s="6" t="s">
        <v>182</v>
      </c>
      <c r="M78" s="150"/>
      <c r="N78" s="150"/>
      <c r="O78" s="150"/>
      <c r="P78" s="150"/>
      <c r="Q78" s="150"/>
      <c r="R78" s="150"/>
      <c r="S78" s="150"/>
      <c r="T78" s="150"/>
      <c r="U78" s="151"/>
    </row>
    <row r="79" spans="1:21" x14ac:dyDescent="0.25">
      <c r="A79" s="6" t="s">
        <v>191</v>
      </c>
      <c r="B79" s="203">
        <f>'Summarized Financial Statements'!B82/'Summarized Financial Statements'!B56*100</f>
        <v>0</v>
      </c>
      <c r="C79" s="203">
        <f>'Summarized Financial Statements'!C82/'Summarized Financial Statements'!C56*100</f>
        <v>0</v>
      </c>
      <c r="D79" s="203">
        <f>'Summarized Financial Statements'!D82/'Summarized Financial Statements'!D56*100</f>
        <v>0</v>
      </c>
      <c r="E79" s="203">
        <f>'Summarized Financial Statements'!E82/'Summarized Financial Statements'!E56*100</f>
        <v>0</v>
      </c>
      <c r="F79" s="203">
        <f>'Summarized Financial Statements'!F82/'Summarized Financial Statements'!F56*100</f>
        <v>1.6477812625300032E-2</v>
      </c>
      <c r="G79" s="203">
        <f>'Summarized Financial Statements'!G82/'Summarized Financial Statements'!G56*100</f>
        <v>2.9546841378424379E-2</v>
      </c>
      <c r="H79" s="203">
        <f>'Summarized Financial Statements'!H82/'Summarized Financial Statements'!H56*100</f>
        <v>5.4740529888329323E-3</v>
      </c>
      <c r="I79" s="203">
        <f>'Summarized Financial Statements'!I82/'Summarized Financial Statements'!I56*100</f>
        <v>0</v>
      </c>
      <c r="J79" s="204">
        <f>'Summarized Financial Statements'!J82/'Summarized Financial Statements'!J56*100</f>
        <v>0</v>
      </c>
      <c r="L79" s="6" t="s">
        <v>191</v>
      </c>
      <c r="M79" s="150"/>
      <c r="N79" s="150"/>
      <c r="O79" s="150"/>
      <c r="P79" s="150"/>
      <c r="Q79" s="150"/>
      <c r="R79" s="150"/>
      <c r="S79" s="150"/>
      <c r="T79" s="150"/>
      <c r="U79" s="151"/>
    </row>
    <row r="80" spans="1:21" x14ac:dyDescent="0.25">
      <c r="A80" s="6" t="s">
        <v>188</v>
      </c>
      <c r="B80" s="203">
        <f>'Summarized Financial Statements'!B83/'Summarized Financial Statements'!B56*100</f>
        <v>0</v>
      </c>
      <c r="C80" s="203">
        <f>'Summarized Financial Statements'!C83/'Summarized Financial Statements'!C56*100</f>
        <v>0</v>
      </c>
      <c r="D80" s="203">
        <f>'Summarized Financial Statements'!D83/'Summarized Financial Statements'!D56*100</f>
        <v>0.38061550498793767</v>
      </c>
      <c r="E80" s="203">
        <f>'Summarized Financial Statements'!E83/'Summarized Financial Statements'!E56*100</f>
        <v>0.60676591078792119</v>
      </c>
      <c r="F80" s="203">
        <f>'Summarized Financial Statements'!F83/'Summarized Financial Statements'!F56*100</f>
        <v>0.91836342365005508</v>
      </c>
      <c r="G80" s="203">
        <f>'Summarized Financial Statements'!G83/'Summarized Financial Statements'!G56*100</f>
        <v>1.5679095609724765</v>
      </c>
      <c r="H80" s="203">
        <f>'Summarized Financial Statements'!H83/'Summarized Financial Statements'!H56*100</f>
        <v>2.284048609590541</v>
      </c>
      <c r="I80" s="203">
        <f>'Summarized Financial Statements'!I83/'Summarized Financial Statements'!I56*100</f>
        <v>0.93534552161248297</v>
      </c>
      <c r="J80" s="204">
        <f>'Summarized Financial Statements'!J83/'Summarized Financial Statements'!J56*100</f>
        <v>0.80440326463027612</v>
      </c>
      <c r="L80" s="6" t="s">
        <v>188</v>
      </c>
      <c r="M80" s="150"/>
      <c r="N80" s="150"/>
      <c r="O80" s="150"/>
      <c r="P80" s="150"/>
      <c r="Q80" s="150"/>
      <c r="R80" s="150"/>
      <c r="S80" s="150"/>
      <c r="T80" s="150"/>
      <c r="U80" s="151"/>
    </row>
    <row r="81" spans="1:21" x14ac:dyDescent="0.25">
      <c r="A81" s="6" t="s">
        <v>166</v>
      </c>
      <c r="B81" s="203">
        <f>'Summarized Financial Statements'!B84/'Summarized Financial Statements'!B56*100</f>
        <v>0</v>
      </c>
      <c r="C81" s="203">
        <f>'Summarized Financial Statements'!C84/'Summarized Financial Statements'!C56*100</f>
        <v>0</v>
      </c>
      <c r="D81" s="203">
        <f>'Summarized Financial Statements'!D84/'Summarized Financial Statements'!D56*100</f>
        <v>0</v>
      </c>
      <c r="E81" s="203">
        <f>'Summarized Financial Statements'!E84/'Summarized Financial Statements'!E56*100</f>
        <v>0</v>
      </c>
      <c r="F81" s="203">
        <f>'Summarized Financial Statements'!F84/'Summarized Financial Statements'!F56*100</f>
        <v>3.8052761956026213</v>
      </c>
      <c r="G81" s="203">
        <f>'Summarized Financial Statements'!G84/'Summarized Financial Statements'!G56*100</f>
        <v>2.0316665060860073</v>
      </c>
      <c r="H81" s="203">
        <f>'Summarized Financial Statements'!H84/'Summarized Financial Statements'!H56*100</f>
        <v>0</v>
      </c>
      <c r="I81" s="203">
        <f>'Summarized Financial Statements'!I84/'Summarized Financial Statements'!I56*100</f>
        <v>0.57745509902366909</v>
      </c>
      <c r="J81" s="204">
        <f>'Summarized Financial Statements'!J84/'Summarized Financial Statements'!J56*100</f>
        <v>0</v>
      </c>
      <c r="L81" s="6" t="s">
        <v>166</v>
      </c>
      <c r="M81" s="150"/>
      <c r="N81" s="150"/>
      <c r="O81" s="150"/>
      <c r="P81" s="150"/>
      <c r="Q81" s="150"/>
      <c r="R81" s="150"/>
      <c r="S81" s="150"/>
      <c r="T81" s="150"/>
      <c r="U81" s="151"/>
    </row>
    <row r="82" spans="1:21" x14ac:dyDescent="0.25">
      <c r="A82" s="6" t="s">
        <v>180</v>
      </c>
      <c r="B82" s="203">
        <f>'Summarized Financial Statements'!B86/'Summarized Financial Statements'!B56*100</f>
        <v>4.6994105091980893</v>
      </c>
      <c r="C82" s="203">
        <f>'Summarized Financial Statements'!C86/'Summarized Financial Statements'!C56*100</f>
        <v>9.9635809484450881</v>
      </c>
      <c r="D82" s="203">
        <f>'Summarized Financial Statements'!D86/'Summarized Financial Statements'!D56*100</f>
        <v>24.894047075699287</v>
      </c>
      <c r="E82" s="203">
        <f>'Summarized Financial Statements'!E86/'Summarized Financial Statements'!E56*100</f>
        <v>26.162239248740388</v>
      </c>
      <c r="F82" s="203">
        <f>'Summarized Financial Statements'!F86/'Summarized Financial Statements'!F56*100</f>
        <v>23.952697692556971</v>
      </c>
      <c r="G82" s="203">
        <f>'Summarized Financial Statements'!G86/'Summarized Financial Statements'!G56*100</f>
        <v>18.487330185952402</v>
      </c>
      <c r="H82" s="203">
        <f>'Summarized Financial Statements'!H86/'Summarized Financial Statements'!H56*100</f>
        <v>18.462612218086271</v>
      </c>
      <c r="I82" s="203">
        <f>'Summarized Financial Statements'!I86/'Summarized Financial Statements'!I56*100</f>
        <v>56.619874994510887</v>
      </c>
      <c r="J82" s="204">
        <f>'Summarized Financial Statements'!J86/'Summarized Financial Statements'!J56*100</f>
        <v>3.3857507167570384</v>
      </c>
      <c r="L82" s="6" t="s">
        <v>180</v>
      </c>
      <c r="M82" s="150"/>
      <c r="N82" s="150">
        <f>'Summarized Financial Statements'!C86/'Summarized Financial Statements'!B86*100-100</f>
        <v>108.56988375236551</v>
      </c>
      <c r="O82" s="150">
        <f>'Summarized Financial Statements'!D86/'Summarized Financial Statements'!C86*100-100</f>
        <v>295.90408295528192</v>
      </c>
      <c r="P82" s="150">
        <f>'Summarized Financial Statements'!E86/'Summarized Financial Statements'!D86*100-100</f>
        <v>27.331063383970672</v>
      </c>
      <c r="Q82" s="150">
        <f>'Summarized Financial Statements'!F86/'Summarized Financial Statements'!E86*100-100</f>
        <v>12.128458294764982</v>
      </c>
      <c r="R82" s="150">
        <f>'Summarized Financial Statements'!G86/'Summarized Financial Statements'!F86*100-100</f>
        <v>-33.999862413721942</v>
      </c>
      <c r="S82" s="150">
        <f>'Summarized Financial Statements'!H86/'Summarized Financial Statements'!G86*100-100</f>
        <v>-6.2539086929330807</v>
      </c>
      <c r="T82" s="150">
        <f>'Summarized Financial Statements'!I86/'Summarized Financial Statements'!H86*100-100</f>
        <v>186.71707063968574</v>
      </c>
      <c r="U82" s="151">
        <f>'Summarized Financial Statements'!J86/'Summarized Financial Statements'!I86*100-100</f>
        <v>-91.436364106408831</v>
      </c>
    </row>
    <row r="83" spans="1:21" x14ac:dyDescent="0.25">
      <c r="A83" s="6" t="s">
        <v>222</v>
      </c>
      <c r="B83" s="115">
        <f>SUM(B75:B82)</f>
        <v>28.215519869905478</v>
      </c>
      <c r="C83" s="115">
        <f t="shared" ref="C83:F83" si="19">SUM(C75:C82)</f>
        <v>30.679822295691704</v>
      </c>
      <c r="D83" s="115">
        <f t="shared" si="19"/>
        <v>41.436558649018707</v>
      </c>
      <c r="E83" s="115">
        <f t="shared" si="19"/>
        <v>42.887990474716965</v>
      </c>
      <c r="F83" s="115">
        <f t="shared" si="19"/>
        <v>44.903687185205115</v>
      </c>
      <c r="G83" s="115">
        <f t="shared" ref="G83:J83" si="20">SUM(G75:G82)</f>
        <v>45.9106529209622</v>
      </c>
      <c r="H83" s="115">
        <f t="shared" si="20"/>
        <v>48.104609152616604</v>
      </c>
      <c r="I83" s="115">
        <f t="shared" si="20"/>
        <v>94.274485120833759</v>
      </c>
      <c r="J83" s="202">
        <f t="shared" si="20"/>
        <v>34.657310921792991</v>
      </c>
      <c r="L83" s="6" t="s">
        <v>222</v>
      </c>
      <c r="M83" s="150"/>
      <c r="N83" s="150">
        <f>'Summarized Financial Statements'!C87/'Summarized Financial Statements'!B87*100-100</f>
        <v>6.9656445585123237</v>
      </c>
      <c r="O83" s="150">
        <f>'Summarized Financial Statements'!D87/'Summarized Financial Statements'!C87*100-100</f>
        <v>114.01330190267723</v>
      </c>
      <c r="P83" s="150">
        <f>'Summarized Financial Statements'!E87/'Summarized Financial Statements'!D87*100-100</f>
        <v>25.402726146220573</v>
      </c>
      <c r="Q83" s="150">
        <f>'Summarized Financial Statements'!F87/'Summarized Financial Statements'!E87*100-100</f>
        <v>28.227931488801062</v>
      </c>
      <c r="R83" s="150">
        <f>'Summarized Financial Statements'!G87/'Summarized Financial Statements'!F87*100-100</f>
        <v>-10.777586143627758</v>
      </c>
      <c r="S83" s="150">
        <f>'Summarized Financial Statements'!H87/'Summarized Financial Statements'!G87*100-100</f>
        <v>-2.249732664308624</v>
      </c>
      <c r="T83" s="150">
        <f>'Summarized Financial Statements'!I87/'Summarized Financial Statements'!H87*100-100</f>
        <v>81.64121120320894</v>
      </c>
      <c r="U83" s="151">
        <f>'Summarized Financial Statements'!J87/'Summarized Financial Statements'!I87*100-100</f>
        <v>-47.638056705170172</v>
      </c>
    </row>
    <row r="84" spans="1:21" x14ac:dyDescent="0.25">
      <c r="A84" s="182" t="s">
        <v>11</v>
      </c>
      <c r="B84" s="115">
        <f>B72+B83</f>
        <v>70.59787580038622</v>
      </c>
      <c r="C84" s="115">
        <f t="shared" ref="C84:F84" si="21">C72+C83</f>
        <v>70.266814753590253</v>
      </c>
      <c r="D84" s="115">
        <f t="shared" si="21"/>
        <v>74.56396296537784</v>
      </c>
      <c r="E84" s="115">
        <f t="shared" si="21"/>
        <v>81.010648674465386</v>
      </c>
      <c r="F84" s="115">
        <f t="shared" si="21"/>
        <v>103.2752398894888</v>
      </c>
      <c r="G84" s="115">
        <f t="shared" ref="G84:J84" si="22">G72+G83</f>
        <v>118.6755307190802</v>
      </c>
      <c r="H84" s="115">
        <f t="shared" si="22"/>
        <v>126.84886139697832</v>
      </c>
      <c r="I84" s="115">
        <f t="shared" si="22"/>
        <v>99.543305473015494</v>
      </c>
      <c r="J84" s="202">
        <f t="shared" si="22"/>
        <v>106.57525565612016</v>
      </c>
      <c r="L84" s="182" t="s">
        <v>11</v>
      </c>
      <c r="M84" s="150"/>
      <c r="N84" s="150">
        <f>'Summarized Financial Statements'!C88/'Summarized Financial Statements'!B88*100-100</f>
        <v>-2.0874948262520405</v>
      </c>
      <c r="O84" s="150">
        <f>'Summarized Financial Statements'!D88/'Summarized Financial Statements'!C88*100-100</f>
        <v>68.146813946222125</v>
      </c>
      <c r="P84" s="150">
        <f>'Summarized Financial Statements'!E88/'Summarized Financial Statements'!D88*100-100</f>
        <v>31.63400264518458</v>
      </c>
      <c r="Q84" s="150">
        <f>'Summarized Financial Statements'!F88/'Summarized Financial Statements'!E88*100-100</f>
        <v>56.131464443484901</v>
      </c>
      <c r="R84" s="150">
        <f>'Summarized Financial Statements'!G88/'Summarized Financial Statements'!F88*100-100</f>
        <v>1.7689043004690745</v>
      </c>
      <c r="S84" s="150">
        <f>'Summarized Financial Statements'!H88/'Summarized Financial Statements'!G88*100-100</f>
        <v>-0.1531209498724877</v>
      </c>
      <c r="T84" s="150">
        <f>'Summarized Financial Statements'!I88/'Summarized Financial Statements'!H88*100-100</f>
        <v>-27.183226123867499</v>
      </c>
      <c r="U84" s="151">
        <f>'Summarized Financial Statements'!J88/'Summarized Financial Statements'!I88*100-100</f>
        <v>53.510921989893859</v>
      </c>
    </row>
    <row r="85" spans="1:21" ht="15.75" thickBot="1" x14ac:dyDescent="0.3">
      <c r="A85" s="182" t="s">
        <v>186</v>
      </c>
      <c r="B85" s="116">
        <f>B64+B84</f>
        <v>100</v>
      </c>
      <c r="C85" s="116">
        <f t="shared" ref="C85:F85" si="23">C64+C84</f>
        <v>100</v>
      </c>
      <c r="D85" s="116">
        <f t="shared" si="23"/>
        <v>100</v>
      </c>
      <c r="E85" s="116">
        <f t="shared" si="23"/>
        <v>100</v>
      </c>
      <c r="F85" s="116">
        <f t="shared" si="23"/>
        <v>100</v>
      </c>
      <c r="G85" s="116">
        <f t="shared" ref="G85:J85" si="24">G64+G84</f>
        <v>95.765809165944063</v>
      </c>
      <c r="H85" s="116">
        <f t="shared" si="24"/>
        <v>96.11547514779943</v>
      </c>
      <c r="I85" s="116">
        <f t="shared" si="24"/>
        <v>86.444808759166818</v>
      </c>
      <c r="J85" s="206">
        <f t="shared" si="24"/>
        <v>105.3037465567554</v>
      </c>
      <c r="L85" s="190" t="s">
        <v>186</v>
      </c>
      <c r="M85" s="165"/>
      <c r="N85" s="165">
        <f>'Summarized Financial Statements'!C89/'Summarized Financial Statements'!B89*100-100</f>
        <v>-1.6261815225124536</v>
      </c>
      <c r="O85" s="165">
        <f>'Summarized Financial Statements'!D89/'Summarized Financial Statements'!C89*100-100</f>
        <v>58.45645211282158</v>
      </c>
      <c r="P85" s="165">
        <f>'Summarized Financial Statements'!E89/'Summarized Financial Statements'!D89*100-100</f>
        <v>21.158798982851934</v>
      </c>
      <c r="Q85" s="165">
        <f>'Summarized Financial Statements'!F89/'Summarized Financial Statements'!E89*100-100</f>
        <v>22.471864762506982</v>
      </c>
      <c r="R85" s="165">
        <f>'Summarized Financial Statements'!G89/'Summarized Financial Statements'!F89*100-100</f>
        <v>-14.488391381005471</v>
      </c>
      <c r="S85" s="165">
        <f>'Summarized Financial Statements'!H89/'Summarized Financial Statements'!G89*100-100</f>
        <v>-6.128400295468424</v>
      </c>
      <c r="T85" s="165">
        <f>'Summarized Financial Statements'!I89/'Summarized Financial Statements'!H89*100-100</f>
        <v>-17.050306546967377</v>
      </c>
      <c r="U85" s="166">
        <f>'Summarized Financial Statements'!J89/'Summarized Financial Statements'!I89*100-100</f>
        <v>74.121888043818984</v>
      </c>
    </row>
    <row r="86" spans="1:21" ht="16.5" thickTop="1" thickBot="1" x14ac:dyDescent="0.3">
      <c r="A86" s="198"/>
      <c r="B86" s="199"/>
      <c r="C86" s="199"/>
      <c r="D86" s="199"/>
      <c r="E86" s="199"/>
      <c r="F86" s="199"/>
      <c r="G86" s="199"/>
      <c r="H86" s="199"/>
      <c r="I86" s="199"/>
      <c r="J86" s="22"/>
    </row>
  </sheetData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L138"/>
  <sheetViews>
    <sheetView topLeftCell="A124" workbookViewId="0">
      <selection activeCell="C139" sqref="C139"/>
    </sheetView>
  </sheetViews>
  <sheetFormatPr defaultColWidth="8.7109375" defaultRowHeight="14.25" x14ac:dyDescent="0.2"/>
  <cols>
    <col min="1" max="1" width="13.5703125" style="2" customWidth="1"/>
    <col min="2" max="2" width="25.85546875" style="14" customWidth="1"/>
    <col min="3" max="3" width="36.42578125" style="14" customWidth="1"/>
    <col min="4" max="4" width="12.140625" style="2" customWidth="1"/>
    <col min="5" max="5" width="11.85546875" style="2" customWidth="1"/>
    <col min="6" max="6" width="10.140625" style="2" customWidth="1"/>
    <col min="7" max="7" width="10.85546875" style="2" customWidth="1"/>
    <col min="8" max="8" width="11.42578125" style="2" customWidth="1"/>
    <col min="9" max="10" width="9.5703125" style="2" bestFit="1" customWidth="1"/>
    <col min="11" max="11" width="9.42578125" style="2" bestFit="1" customWidth="1"/>
    <col min="12" max="12" width="9.5703125" style="2" bestFit="1" customWidth="1"/>
    <col min="13" max="16384" width="8.7109375" style="2"/>
  </cols>
  <sheetData>
    <row r="1" spans="1:12" ht="15" thickBot="1" x14ac:dyDescent="0.25">
      <c r="A1" s="1" t="s">
        <v>281</v>
      </c>
      <c r="B1" s="101"/>
    </row>
    <row r="2" spans="1:12" ht="15" thickBot="1" x14ac:dyDescent="0.25">
      <c r="A2" s="31"/>
      <c r="B2" s="103"/>
      <c r="D2" s="100">
        <v>2011</v>
      </c>
      <c r="E2" s="100">
        <v>2012</v>
      </c>
      <c r="F2" s="100">
        <v>2013</v>
      </c>
      <c r="G2" s="100">
        <v>2014</v>
      </c>
      <c r="H2" s="100">
        <v>2015</v>
      </c>
      <c r="I2" s="100">
        <v>2016</v>
      </c>
      <c r="J2" s="100">
        <v>2017</v>
      </c>
      <c r="K2" s="100">
        <v>2018</v>
      </c>
      <c r="L2" s="100">
        <v>2019</v>
      </c>
    </row>
    <row r="3" spans="1:12" ht="15" thickBot="1" x14ac:dyDescent="0.25">
      <c r="A3" s="230" t="s">
        <v>262</v>
      </c>
      <c r="B3" s="106" t="s">
        <v>1</v>
      </c>
      <c r="C3" s="108" t="s">
        <v>2</v>
      </c>
      <c r="D3" s="17"/>
      <c r="E3" s="60"/>
      <c r="F3" s="60"/>
      <c r="G3" s="60"/>
      <c r="H3" s="60"/>
      <c r="I3" s="60"/>
      <c r="J3" s="60"/>
      <c r="K3" s="60"/>
      <c r="L3" s="129"/>
    </row>
    <row r="4" spans="1:12" ht="16.5" customHeight="1" x14ac:dyDescent="0.2">
      <c r="A4" s="247" t="s">
        <v>292</v>
      </c>
      <c r="B4" s="223" t="s">
        <v>3</v>
      </c>
      <c r="C4" s="79" t="s">
        <v>4</v>
      </c>
      <c r="D4" s="130">
        <f>'Summarized Financial Statements'!B54</f>
        <v>23617</v>
      </c>
      <c r="E4" s="131">
        <f>'Summarized Financial Statements'!C54</f>
        <v>21833</v>
      </c>
      <c r="F4" s="131">
        <f>'Summarized Financial Statements'!D54</f>
        <v>28608</v>
      </c>
      <c r="G4" s="131">
        <f>'Summarized Financial Statements'!E54</f>
        <v>29636</v>
      </c>
      <c r="H4" s="131">
        <f>'Summarized Financial Statements'!F54</f>
        <v>21205</v>
      </c>
      <c r="I4" s="131">
        <f>'Summarized Financial Statements'!G54</f>
        <v>23051</v>
      </c>
      <c r="J4" s="131">
        <f>'Summarized Financial Statements'!H54</f>
        <v>25632</v>
      </c>
      <c r="K4" s="131">
        <f>'Summarized Financial Statements'!I54</f>
        <v>27976</v>
      </c>
      <c r="L4" s="132">
        <f>'Summarized Financial Statements'!J54</f>
        <v>25660</v>
      </c>
    </row>
    <row r="5" spans="1:12" ht="14.45" customHeight="1" x14ac:dyDescent="0.2">
      <c r="A5" s="248"/>
      <c r="B5" s="78"/>
      <c r="C5" s="75" t="s">
        <v>5</v>
      </c>
      <c r="D5" s="133">
        <f>'Summarized Financial Statements'!B87</f>
        <v>22209</v>
      </c>
      <c r="E5" s="134">
        <f>'Summarized Financial Statements'!C87</f>
        <v>23756</v>
      </c>
      <c r="F5" s="134">
        <f>'Summarized Financial Statements'!D87</f>
        <v>50841</v>
      </c>
      <c r="G5" s="134">
        <f>'Summarized Financial Statements'!E87</f>
        <v>63756</v>
      </c>
      <c r="H5" s="134">
        <f>'Summarized Financial Statements'!F87</f>
        <v>81753</v>
      </c>
      <c r="I5" s="134">
        <f>'Summarized Financial Statements'!G87</f>
        <v>72942</v>
      </c>
      <c r="J5" s="134">
        <f>'Summarized Financial Statements'!H87</f>
        <v>71301</v>
      </c>
      <c r="K5" s="134">
        <f>'Summarized Financial Statements'!I87</f>
        <v>129512</v>
      </c>
      <c r="L5" s="135">
        <f>'Summarized Financial Statements'!J87</f>
        <v>67815</v>
      </c>
    </row>
    <row r="6" spans="1:12" ht="16.5" x14ac:dyDescent="0.35">
      <c r="A6" s="248"/>
      <c r="B6" s="78"/>
      <c r="C6" s="75"/>
      <c r="D6" s="136">
        <f>D4/D5</f>
        <v>1.0633977216443784</v>
      </c>
      <c r="E6" s="137">
        <f t="shared" ref="E6:H6" si="0">E4/E5</f>
        <v>0.91905202896110461</v>
      </c>
      <c r="F6" s="137">
        <f t="shared" si="0"/>
        <v>0.56269546232371515</v>
      </c>
      <c r="G6" s="137">
        <f t="shared" si="0"/>
        <v>0.46483468222598656</v>
      </c>
      <c r="H6" s="137">
        <f t="shared" si="0"/>
        <v>0.25937886071459149</v>
      </c>
      <c r="I6" s="137">
        <f t="shared" ref="I6:L6" si="1">I4/I5</f>
        <v>0.31601820624605853</v>
      </c>
      <c r="J6" s="137">
        <f t="shared" si="1"/>
        <v>0.35949004922792105</v>
      </c>
      <c r="K6" s="137">
        <f t="shared" si="1"/>
        <v>0.21601087157946755</v>
      </c>
      <c r="L6" s="138">
        <f t="shared" si="1"/>
        <v>0.37838236378382362</v>
      </c>
    </row>
    <row r="7" spans="1:12" ht="15" customHeight="1" thickBot="1" x14ac:dyDescent="0.25">
      <c r="A7" s="248"/>
      <c r="B7" s="78"/>
      <c r="C7" s="75"/>
      <c r="D7" s="6"/>
      <c r="E7" s="14"/>
      <c r="F7" s="14"/>
      <c r="G7" s="14"/>
      <c r="H7" s="14"/>
      <c r="I7" s="14"/>
      <c r="J7" s="14"/>
      <c r="K7" s="14"/>
      <c r="L7" s="139"/>
    </row>
    <row r="8" spans="1:12" ht="14.45" customHeight="1" x14ac:dyDescent="0.2">
      <c r="A8" s="248"/>
      <c r="B8" s="76"/>
      <c r="C8" s="77"/>
      <c r="D8" s="17"/>
      <c r="E8" s="60"/>
      <c r="F8" s="60"/>
      <c r="G8" s="60"/>
      <c r="H8" s="60"/>
      <c r="I8" s="60"/>
      <c r="J8" s="60"/>
      <c r="K8" s="60"/>
      <c r="L8" s="129"/>
    </row>
    <row r="9" spans="1:12" ht="14.45" customHeight="1" x14ac:dyDescent="0.2">
      <c r="A9" s="248"/>
      <c r="B9" s="78" t="s">
        <v>6</v>
      </c>
      <c r="C9" s="79" t="s">
        <v>7</v>
      </c>
      <c r="D9" s="130">
        <f>'Summarized Financial Statements'!B54-'Summarized Financial Statements'!B49</f>
        <v>21710</v>
      </c>
      <c r="E9" s="131">
        <f>'Summarized Financial Statements'!C54-'Summarized Financial Statements'!C49</f>
        <v>19150</v>
      </c>
      <c r="F9" s="131">
        <f>'Summarized Financial Statements'!D54-'Summarized Financial Statements'!D49</f>
        <v>26076</v>
      </c>
      <c r="G9" s="131">
        <f>'Summarized Financial Statements'!E54-'Summarized Financial Statements'!E49</f>
        <v>27175</v>
      </c>
      <c r="H9" s="131">
        <f>'Summarized Financial Statements'!F54-'Summarized Financial Statements'!F49</f>
        <v>19308</v>
      </c>
      <c r="I9" s="131">
        <f>'Summarized Financial Statements'!G54-'Summarized Financial Statements'!G49</f>
        <v>21129</v>
      </c>
      <c r="J9" s="131">
        <f>'Summarized Financial Statements'!H54-'Summarized Financial Statements'!H49</f>
        <v>23803</v>
      </c>
      <c r="K9" s="131">
        <f>'Summarized Financial Statements'!I54-'Summarized Financial Statements'!I49</f>
        <v>25878</v>
      </c>
      <c r="L9" s="132">
        <f>'Summarized Financial Statements'!J54-'Summarized Financial Statements'!J49</f>
        <v>23545</v>
      </c>
    </row>
    <row r="10" spans="1:12" ht="14.45" customHeight="1" x14ac:dyDescent="0.2">
      <c r="A10" s="248"/>
      <c r="B10" s="78"/>
      <c r="C10" s="75" t="s">
        <v>5</v>
      </c>
      <c r="D10" s="133">
        <f>'Summarized Financial Statements'!B87</f>
        <v>22209</v>
      </c>
      <c r="E10" s="134">
        <f>'Summarized Financial Statements'!C87</f>
        <v>23756</v>
      </c>
      <c r="F10" s="134">
        <f>'Summarized Financial Statements'!D87</f>
        <v>50841</v>
      </c>
      <c r="G10" s="134">
        <f>'Summarized Financial Statements'!E87</f>
        <v>63756</v>
      </c>
      <c r="H10" s="134">
        <f>'Summarized Financial Statements'!F87</f>
        <v>81753</v>
      </c>
      <c r="I10" s="134">
        <f>'Summarized Financial Statements'!G87</f>
        <v>72942</v>
      </c>
      <c r="J10" s="134">
        <f>'Summarized Financial Statements'!H87</f>
        <v>71301</v>
      </c>
      <c r="K10" s="134">
        <f>'Summarized Financial Statements'!I87</f>
        <v>129512</v>
      </c>
      <c r="L10" s="135">
        <f>'Summarized Financial Statements'!J87</f>
        <v>67815</v>
      </c>
    </row>
    <row r="11" spans="1:12" ht="16.5" x14ac:dyDescent="0.35">
      <c r="A11" s="248"/>
      <c r="B11" s="78"/>
      <c r="C11" s="75"/>
      <c r="D11" s="136">
        <f>D9/D10</f>
        <v>0.97753163132063581</v>
      </c>
      <c r="E11" s="137">
        <f t="shared" ref="E11:H11" si="2">E9/E10</f>
        <v>0.80611214009092436</v>
      </c>
      <c r="F11" s="137">
        <f t="shared" si="2"/>
        <v>0.51289313742845344</v>
      </c>
      <c r="G11" s="137">
        <f t="shared" si="2"/>
        <v>0.42623439362569798</v>
      </c>
      <c r="H11" s="137">
        <f t="shared" si="2"/>
        <v>0.23617481927268724</v>
      </c>
      <c r="I11" s="137">
        <f t="shared" ref="I11:L11" si="3">I9/I10</f>
        <v>0.2896685037426997</v>
      </c>
      <c r="J11" s="137">
        <f t="shared" si="3"/>
        <v>0.33383823508786692</v>
      </c>
      <c r="K11" s="137">
        <f t="shared" si="3"/>
        <v>0.19981160046945456</v>
      </c>
      <c r="L11" s="138">
        <f t="shared" si="3"/>
        <v>0.34719457347194571</v>
      </c>
    </row>
    <row r="12" spans="1:12" ht="23.1" customHeight="1" thickBot="1" x14ac:dyDescent="0.25">
      <c r="A12" s="248"/>
      <c r="B12" s="81"/>
      <c r="C12" s="82"/>
      <c r="D12" s="6"/>
      <c r="E12" s="14"/>
      <c r="F12" s="14"/>
      <c r="G12" s="14"/>
      <c r="H12" s="14"/>
      <c r="I12" s="14"/>
      <c r="J12" s="14"/>
      <c r="K12" s="14"/>
      <c r="L12" s="139"/>
    </row>
    <row r="13" spans="1:12" ht="14.45" customHeight="1" x14ac:dyDescent="0.2">
      <c r="A13" s="219"/>
      <c r="B13" s="76"/>
      <c r="C13" s="77"/>
      <c r="D13" s="17"/>
      <c r="E13" s="60"/>
      <c r="F13" s="60"/>
      <c r="G13" s="60"/>
      <c r="H13" s="60"/>
      <c r="I13" s="60"/>
      <c r="J13" s="60"/>
      <c r="K13" s="60"/>
      <c r="L13" s="129"/>
    </row>
    <row r="14" spans="1:12" ht="14.45" customHeight="1" x14ac:dyDescent="0.2">
      <c r="A14" s="219"/>
      <c r="B14" s="78" t="s">
        <v>8</v>
      </c>
      <c r="C14" s="79" t="s">
        <v>9</v>
      </c>
      <c r="D14" s="130">
        <f>'Summarized Financial Statements'!B53</f>
        <v>7254</v>
      </c>
      <c r="E14" s="131">
        <f>'Summarized Financial Statements'!C53</f>
        <v>6840</v>
      </c>
      <c r="F14" s="131">
        <f>'Summarized Financial Statements'!D53</f>
        <v>14393</v>
      </c>
      <c r="G14" s="131">
        <f>'Summarized Financial Statements'!E53</f>
        <v>11218</v>
      </c>
      <c r="H14" s="131">
        <f>'Summarized Financial Statements'!F53</f>
        <v>3267</v>
      </c>
      <c r="I14" s="131">
        <f>'Summarized Financial Statements'!G53</f>
        <v>4827</v>
      </c>
      <c r="J14" s="131">
        <f>'Summarized Financial Statements'!H53</f>
        <v>9177</v>
      </c>
      <c r="K14" s="131">
        <f>'Summarized Financial Statements'!I53</f>
        <v>6431</v>
      </c>
      <c r="L14" s="132">
        <f>'Summarized Financial Statements'!J53</f>
        <v>3095</v>
      </c>
    </row>
    <row r="15" spans="1:12" ht="14.45" customHeight="1" x14ac:dyDescent="0.2">
      <c r="A15" s="219"/>
      <c r="B15" s="78"/>
      <c r="C15" s="75" t="s">
        <v>5</v>
      </c>
      <c r="D15" s="133">
        <f>'Summarized Financial Statements'!B87</f>
        <v>22209</v>
      </c>
      <c r="E15" s="134">
        <f>'Summarized Financial Statements'!C87</f>
        <v>23756</v>
      </c>
      <c r="F15" s="134">
        <f>'Summarized Financial Statements'!D87</f>
        <v>50841</v>
      </c>
      <c r="G15" s="134">
        <f>'Summarized Financial Statements'!E87</f>
        <v>63756</v>
      </c>
      <c r="H15" s="134">
        <f>'Summarized Financial Statements'!F87</f>
        <v>81753</v>
      </c>
      <c r="I15" s="134">
        <f>'Summarized Financial Statements'!G87</f>
        <v>72942</v>
      </c>
      <c r="J15" s="134">
        <f>'Summarized Financial Statements'!H87</f>
        <v>71301</v>
      </c>
      <c r="K15" s="134">
        <f>'Summarized Financial Statements'!I87</f>
        <v>129512</v>
      </c>
      <c r="L15" s="135">
        <f>'Summarized Financial Statements'!J87</f>
        <v>67815</v>
      </c>
    </row>
    <row r="16" spans="1:12" ht="16.5" x14ac:dyDescent="0.35">
      <c r="A16" s="220"/>
      <c r="B16" s="78"/>
      <c r="C16" s="75"/>
      <c r="D16" s="136">
        <f>D14/D15</f>
        <v>0.32662434148318248</v>
      </c>
      <c r="E16" s="137">
        <f t="shared" ref="E16:H16" si="4">E14/E15</f>
        <v>0.28792726048156253</v>
      </c>
      <c r="F16" s="137">
        <f t="shared" si="4"/>
        <v>0.28309828681575894</v>
      </c>
      <c r="G16" s="137">
        <f t="shared" si="4"/>
        <v>0.17595206725641507</v>
      </c>
      <c r="H16" s="137">
        <f t="shared" si="4"/>
        <v>3.9961836262889433E-2</v>
      </c>
      <c r="I16" s="137">
        <f t="shared" ref="I16:L16" si="5">I14/I15</f>
        <v>6.6175865756354368E-2</v>
      </c>
      <c r="J16" s="137">
        <f t="shared" si="5"/>
        <v>0.12870787225985611</v>
      </c>
      <c r="K16" s="137">
        <f t="shared" si="5"/>
        <v>4.9655630366298102E-2</v>
      </c>
      <c r="L16" s="138">
        <f t="shared" si="5"/>
        <v>4.5638870456388703E-2</v>
      </c>
    </row>
    <row r="17" spans="1:12" ht="15" thickBot="1" x14ac:dyDescent="0.25">
      <c r="A17" s="9"/>
      <c r="B17" s="107"/>
      <c r="C17" s="43"/>
      <c r="D17" s="59"/>
      <c r="E17" s="43"/>
      <c r="F17" s="43"/>
      <c r="G17" s="43"/>
      <c r="H17" s="43"/>
      <c r="I17" s="43"/>
      <c r="J17" s="43"/>
      <c r="K17" s="43"/>
      <c r="L17" s="70"/>
    </row>
    <row r="18" spans="1:12" ht="15" thickBot="1" x14ac:dyDescent="0.25">
      <c r="A18" s="230" t="s">
        <v>263</v>
      </c>
      <c r="B18" s="109" t="s">
        <v>1</v>
      </c>
      <c r="C18" s="110" t="s">
        <v>2</v>
      </c>
      <c r="D18" s="140">
        <v>2011</v>
      </c>
      <c r="E18" s="141">
        <v>2012</v>
      </c>
      <c r="F18" s="141">
        <v>2013</v>
      </c>
      <c r="G18" s="141">
        <v>2014</v>
      </c>
      <c r="H18" s="141">
        <v>2015</v>
      </c>
      <c r="I18" s="141">
        <v>2016</v>
      </c>
      <c r="J18" s="141">
        <v>2017</v>
      </c>
      <c r="K18" s="141">
        <v>2018</v>
      </c>
      <c r="L18" s="142">
        <v>2019</v>
      </c>
    </row>
    <row r="19" spans="1:12" ht="15" customHeight="1" x14ac:dyDescent="0.2">
      <c r="A19" s="247" t="s">
        <v>293</v>
      </c>
      <c r="B19" s="6"/>
      <c r="C19" s="102"/>
      <c r="D19" s="6"/>
      <c r="E19" s="14"/>
      <c r="F19" s="14"/>
      <c r="G19" s="14"/>
      <c r="H19" s="14"/>
      <c r="I19" s="14"/>
      <c r="J19" s="14"/>
      <c r="K19" s="14"/>
      <c r="L19" s="139"/>
    </row>
    <row r="20" spans="1:12" ht="14.45" customHeight="1" x14ac:dyDescent="0.2">
      <c r="A20" s="248"/>
      <c r="B20" s="223" t="s">
        <v>10</v>
      </c>
      <c r="C20" s="79" t="s">
        <v>11</v>
      </c>
      <c r="D20" s="130">
        <f>'Summarized Financial Statements'!B88</f>
        <v>55569</v>
      </c>
      <c r="E20" s="131">
        <f>'Summarized Financial Statements'!C88</f>
        <v>54409</v>
      </c>
      <c r="F20" s="131">
        <f>'Summarized Financial Statements'!D88</f>
        <v>91487</v>
      </c>
      <c r="G20" s="131">
        <f>'Summarized Financial Statements'!E88</f>
        <v>120428</v>
      </c>
      <c r="H20" s="131">
        <f>'Summarized Financial Statements'!F88</f>
        <v>188026</v>
      </c>
      <c r="I20" s="131">
        <f>'Summarized Financial Statements'!G88</f>
        <v>191352</v>
      </c>
      <c r="J20" s="131">
        <f>'Summarized Financial Statements'!H88</f>
        <v>191059</v>
      </c>
      <c r="K20" s="131">
        <f>'Summarized Financial Statements'!I88</f>
        <v>139123</v>
      </c>
      <c r="L20" s="132">
        <f>'Summarized Financial Statements'!J88</f>
        <v>213569</v>
      </c>
    </row>
    <row r="21" spans="1:12" ht="14.45" customHeight="1" x14ac:dyDescent="0.2">
      <c r="A21" s="248"/>
      <c r="B21" s="78"/>
      <c r="C21" s="75" t="s">
        <v>12</v>
      </c>
      <c r="D21" s="133">
        <f>'Summarized Financial Statements'!B56</f>
        <v>78712</v>
      </c>
      <c r="E21" s="134">
        <f>'Summarized Financial Statements'!C56</f>
        <v>77432</v>
      </c>
      <c r="F21" s="134">
        <f>'Summarized Financial Statements'!D56</f>
        <v>122696</v>
      </c>
      <c r="G21" s="134">
        <f>'Summarized Financial Statements'!E56</f>
        <v>148657</v>
      </c>
      <c r="H21" s="134">
        <f>'Summarized Financial Statements'!F56</f>
        <v>182063</v>
      </c>
      <c r="I21" s="134">
        <f>'Summarized Financial Statements'!G56</f>
        <v>155685</v>
      </c>
      <c r="J21" s="134">
        <f>'Summarized Financial Statements'!H56</f>
        <v>146144</v>
      </c>
      <c r="K21" s="134">
        <f>'Summarized Financial Statements'!I56</f>
        <v>136634</v>
      </c>
      <c r="L21" s="135">
        <f>'Summarized Financial Statements'!J56</f>
        <v>195673</v>
      </c>
    </row>
    <row r="22" spans="1:12" ht="14.45" customHeight="1" x14ac:dyDescent="0.2">
      <c r="A22" s="248"/>
      <c r="B22" s="78"/>
      <c r="C22" s="75"/>
      <c r="D22" s="143">
        <f>D20/D21</f>
        <v>0.70597875800386223</v>
      </c>
      <c r="E22" s="144">
        <f t="shared" ref="E22:H22" si="6">E20/E21</f>
        <v>0.70266814753590245</v>
      </c>
      <c r="F22" s="144">
        <f t="shared" si="6"/>
        <v>0.74563962965377839</v>
      </c>
      <c r="G22" s="144">
        <f t="shared" si="6"/>
        <v>0.8101064867446538</v>
      </c>
      <c r="H22" s="144">
        <f t="shared" si="6"/>
        <v>1.0327523988948881</v>
      </c>
      <c r="I22" s="144">
        <f t="shared" ref="I22:L22" si="7">I20/I21</f>
        <v>1.2290972155313613</v>
      </c>
      <c r="J22" s="144">
        <f t="shared" si="7"/>
        <v>1.307333862491789</v>
      </c>
      <c r="K22" s="144">
        <f t="shared" si="7"/>
        <v>1.0182165493215452</v>
      </c>
      <c r="L22" s="145">
        <f t="shared" si="7"/>
        <v>1.0914587091729568</v>
      </c>
    </row>
    <row r="23" spans="1:12" ht="15" customHeight="1" thickBot="1" x14ac:dyDescent="0.25">
      <c r="A23" s="248"/>
      <c r="B23" s="81"/>
      <c r="C23" s="82"/>
      <c r="D23" s="59"/>
      <c r="E23" s="43"/>
      <c r="F23" s="43"/>
      <c r="G23" s="43"/>
      <c r="H23" s="43"/>
      <c r="I23" s="43"/>
      <c r="J23" s="43"/>
      <c r="K23" s="43"/>
      <c r="L23" s="70"/>
    </row>
    <row r="24" spans="1:12" ht="14.45" customHeight="1" x14ac:dyDescent="0.2">
      <c r="A24" s="248"/>
      <c r="B24" s="76"/>
      <c r="C24" s="77"/>
      <c r="D24" s="17"/>
      <c r="E24" s="60"/>
      <c r="F24" s="60"/>
      <c r="G24" s="60"/>
      <c r="H24" s="60"/>
      <c r="I24" s="60"/>
      <c r="J24" s="60"/>
      <c r="K24" s="60"/>
      <c r="L24" s="129"/>
    </row>
    <row r="25" spans="1:12" ht="16.5" x14ac:dyDescent="0.35">
      <c r="A25" s="248"/>
      <c r="B25" s="78" t="s">
        <v>13</v>
      </c>
      <c r="C25" s="79" t="s">
        <v>11</v>
      </c>
      <c r="D25" s="146">
        <f>'Summarized Financial Statements'!B88</f>
        <v>55569</v>
      </c>
      <c r="E25" s="147">
        <f>'Summarized Financial Statements'!C88</f>
        <v>54409</v>
      </c>
      <c r="F25" s="147">
        <f>'Summarized Financial Statements'!D88</f>
        <v>91487</v>
      </c>
      <c r="G25" s="147">
        <f>'Summarized Financial Statements'!E88</f>
        <v>120428</v>
      </c>
      <c r="H25" s="147">
        <f>'Summarized Financial Statements'!F88</f>
        <v>188026</v>
      </c>
      <c r="I25" s="147">
        <f>'Summarized Financial Statements'!G88</f>
        <v>191352</v>
      </c>
      <c r="J25" s="147">
        <f>'Summarized Financial Statements'!H88</f>
        <v>191059</v>
      </c>
      <c r="K25" s="147">
        <f>'Summarized Financial Statements'!I88</f>
        <v>139123</v>
      </c>
      <c r="L25" s="148">
        <f>'Summarized Financial Statements'!J88</f>
        <v>213569</v>
      </c>
    </row>
    <row r="26" spans="1:12" ht="14.45" customHeight="1" x14ac:dyDescent="0.2">
      <c r="A26" s="248"/>
      <c r="B26" s="78"/>
      <c r="C26" s="75" t="s">
        <v>200</v>
      </c>
      <c r="D26" s="133">
        <f>'Summarized Financial Statements'!B63</f>
        <v>23090</v>
      </c>
      <c r="E26" s="134">
        <f>'Summarized Financial Statements'!C63</f>
        <v>22962</v>
      </c>
      <c r="F26" s="134">
        <f>'Summarized Financial Statements'!D63</f>
        <v>31155</v>
      </c>
      <c r="G26" s="134">
        <f>'Summarized Financial Statements'!E63</f>
        <v>28186</v>
      </c>
      <c r="H26" s="134">
        <f>'Summarized Financial Statements'!F63</f>
        <v>-6009</v>
      </c>
      <c r="I26" s="134">
        <f>'Summarized Financial Statements'!G63</f>
        <v>-35718</v>
      </c>
      <c r="J26" s="134">
        <f>'Summarized Financial Statements'!H63</f>
        <v>-44964</v>
      </c>
      <c r="K26" s="134">
        <f>'Summarized Financial Statements'!I63</f>
        <v>-17946</v>
      </c>
      <c r="L26" s="135">
        <f>'Summarized Financial Statements'!J63</f>
        <v>-2538</v>
      </c>
    </row>
    <row r="27" spans="1:12" ht="16.5" x14ac:dyDescent="0.35">
      <c r="A27" s="248"/>
      <c r="B27" s="78"/>
      <c r="C27" s="75"/>
      <c r="D27" s="136">
        <f>D25/D26</f>
        <v>2.4066262451277609</v>
      </c>
      <c r="E27" s="137">
        <f t="shared" ref="E27:H27" si="8">E25/E26</f>
        <v>2.3695235606654474</v>
      </c>
      <c r="F27" s="137">
        <f t="shared" si="8"/>
        <v>2.9365109934199967</v>
      </c>
      <c r="G27" s="137">
        <f t="shared" si="8"/>
        <v>4.272617611580217</v>
      </c>
      <c r="H27" s="137">
        <f t="shared" si="8"/>
        <v>-31.29073057081045</v>
      </c>
      <c r="I27" s="137">
        <f t="shared" ref="I27:L27" si="9">I25/I26</f>
        <v>-5.357298840920544</v>
      </c>
      <c r="J27" s="137">
        <f t="shared" si="9"/>
        <v>-4.2491548794591232</v>
      </c>
      <c r="K27" s="137">
        <f t="shared" si="9"/>
        <v>-7.7523124930346592</v>
      </c>
      <c r="L27" s="138">
        <f t="shared" si="9"/>
        <v>-84.148542159180451</v>
      </c>
    </row>
    <row r="28" spans="1:12" ht="15" customHeight="1" thickBot="1" x14ac:dyDescent="0.25">
      <c r="A28" s="248"/>
      <c r="B28" s="81"/>
      <c r="C28" s="82"/>
      <c r="D28" s="59"/>
      <c r="E28" s="43"/>
      <c r="F28" s="43"/>
      <c r="G28" s="43"/>
      <c r="H28" s="43"/>
      <c r="I28" s="43"/>
      <c r="J28" s="43"/>
      <c r="K28" s="43"/>
      <c r="L28" s="70"/>
    </row>
    <row r="29" spans="1:12" ht="14.45" customHeight="1" x14ac:dyDescent="0.2">
      <c r="A29" s="248"/>
      <c r="B29" s="76"/>
      <c r="C29" s="77"/>
      <c r="D29" s="17"/>
      <c r="E29" s="60"/>
      <c r="F29" s="60"/>
      <c r="G29" s="60"/>
      <c r="H29" s="60"/>
      <c r="I29" s="60"/>
      <c r="J29" s="60"/>
      <c r="K29" s="60"/>
      <c r="L29" s="129"/>
    </row>
    <row r="30" spans="1:12" ht="14.45" customHeight="1" x14ac:dyDescent="0.2">
      <c r="A30" s="220"/>
      <c r="B30" s="78" t="s">
        <v>15</v>
      </c>
      <c r="C30" s="79" t="s">
        <v>201</v>
      </c>
      <c r="D30" s="130">
        <f>'Summarized Financial Statements'!B26+'Summarized Financial Statements'!B18</f>
        <v>6381</v>
      </c>
      <c r="E30" s="131">
        <f>'Summarized Financial Statements'!C26+'Summarized Financial Statements'!C18</f>
        <v>3487</v>
      </c>
      <c r="F30" s="131">
        <f>'Summarized Financial Statements'!D26+'Summarized Financial Statements'!D18</f>
        <v>-8919</v>
      </c>
      <c r="G30" s="131">
        <f>'Summarized Financial Statements'!E26+'Summarized Financial Statements'!E18</f>
        <v>-2437</v>
      </c>
      <c r="H30" s="131">
        <f>'Summarized Financial Statements'!F26+'Summarized Financial Statements'!F18</f>
        <v>-24978</v>
      </c>
      <c r="I30" s="131">
        <f>'Summarized Financial Statements'!G26+'Summarized Financial Statements'!G18</f>
        <v>-19052</v>
      </c>
      <c r="J30" s="131">
        <f>'Summarized Financial Statements'!H26+'Summarized Financial Statements'!H18</f>
        <v>-2810</v>
      </c>
      <c r="K30" s="131">
        <f>'Summarized Financial Statements'!I26+'Summarized Financial Statements'!I18</f>
        <v>-2458</v>
      </c>
      <c r="L30" s="132">
        <f>'Summarized Financial Statements'!J26+'Summarized Financial Statements'!J18</f>
        <v>-2944</v>
      </c>
    </row>
    <row r="31" spans="1:12" x14ac:dyDescent="0.2">
      <c r="A31" s="12"/>
      <c r="B31" s="78"/>
      <c r="C31" s="75" t="s">
        <v>202</v>
      </c>
      <c r="D31" s="133">
        <f>'Summarized Financial Statements'!B18</f>
        <v>1379</v>
      </c>
      <c r="E31" s="134">
        <f>'Summarized Financial Statements'!C18</f>
        <v>1341</v>
      </c>
      <c r="F31" s="134">
        <f>'Summarized Financial Statements'!D18</f>
        <v>1907</v>
      </c>
      <c r="G31" s="134">
        <f>'Summarized Financial Statements'!E18</f>
        <v>2424</v>
      </c>
      <c r="H31" s="134">
        <f>'Summarized Financial Statements'!F18</f>
        <v>4734</v>
      </c>
      <c r="I31" s="134">
        <f>'Summarized Financial Statements'!G18</f>
        <v>7047</v>
      </c>
      <c r="J31" s="134">
        <f>'Summarized Financial Statements'!H18</f>
        <v>7392</v>
      </c>
      <c r="K31" s="134">
        <f>'Summarized Financial Statements'!I18</f>
        <v>5130</v>
      </c>
      <c r="L31" s="135">
        <f>'Summarized Financial Statements'!J18</f>
        <v>10031</v>
      </c>
    </row>
    <row r="32" spans="1:12" x14ac:dyDescent="0.2">
      <c r="A32" s="13"/>
      <c r="B32" s="6"/>
      <c r="D32" s="149">
        <f>D30/D31</f>
        <v>4.6272661348803483</v>
      </c>
      <c r="E32" s="150">
        <f t="shared" ref="E32:H32" si="10">E30/E31</f>
        <v>2.6002982848620433</v>
      </c>
      <c r="F32" s="150">
        <f t="shared" si="10"/>
        <v>-4.6769795490298902</v>
      </c>
      <c r="G32" s="150">
        <f t="shared" si="10"/>
        <v>-1.0053630363036303</v>
      </c>
      <c r="H32" s="150">
        <f t="shared" si="10"/>
        <v>-5.2762991128010137</v>
      </c>
      <c r="I32" s="150">
        <f t="shared" ref="I32:L32" si="11">I30/I31</f>
        <v>-2.7035617993472401</v>
      </c>
      <c r="J32" s="150">
        <f t="shared" si="11"/>
        <v>-0.38014069264069267</v>
      </c>
      <c r="K32" s="150">
        <f t="shared" si="11"/>
        <v>-0.47914230019493176</v>
      </c>
      <c r="L32" s="151">
        <f t="shared" si="11"/>
        <v>-0.29349018044063402</v>
      </c>
    </row>
    <row r="33" spans="1:12" ht="15" thickBot="1" x14ac:dyDescent="0.25">
      <c r="A33" s="13"/>
      <c r="B33" s="59"/>
      <c r="C33" s="43"/>
      <c r="D33" s="59"/>
      <c r="E33" s="43"/>
      <c r="F33" s="43"/>
      <c r="G33" s="43"/>
      <c r="H33" s="43"/>
      <c r="I33" s="43"/>
      <c r="J33" s="43"/>
      <c r="K33" s="43"/>
      <c r="L33" s="70"/>
    </row>
    <row r="34" spans="1:12" ht="15" thickBot="1" x14ac:dyDescent="0.25">
      <c r="A34" s="230" t="s">
        <v>264</v>
      </c>
      <c r="B34" s="109" t="s">
        <v>1</v>
      </c>
      <c r="C34" s="110"/>
      <c r="D34" s="140">
        <v>2011</v>
      </c>
      <c r="E34" s="141">
        <v>2012</v>
      </c>
      <c r="F34" s="141">
        <v>2013</v>
      </c>
      <c r="G34" s="141">
        <v>2014</v>
      </c>
      <c r="H34" s="141">
        <v>2015</v>
      </c>
      <c r="I34" s="141">
        <v>2016</v>
      </c>
      <c r="J34" s="141">
        <v>2017</v>
      </c>
      <c r="K34" s="141">
        <v>2018</v>
      </c>
      <c r="L34" s="142">
        <v>2019</v>
      </c>
    </row>
    <row r="35" spans="1:12" ht="15.6" customHeight="1" x14ac:dyDescent="0.2">
      <c r="A35" s="247" t="s">
        <v>294</v>
      </c>
      <c r="B35" s="6"/>
      <c r="C35" s="102"/>
      <c r="D35" s="6"/>
      <c r="E35" s="14"/>
      <c r="F35" s="14"/>
      <c r="G35" s="14"/>
      <c r="H35" s="14"/>
      <c r="I35" s="14"/>
      <c r="J35" s="14"/>
      <c r="K35" s="14"/>
      <c r="L35" s="139"/>
    </row>
    <row r="36" spans="1:12" ht="14.45" customHeight="1" x14ac:dyDescent="0.2">
      <c r="A36" s="248"/>
      <c r="B36" s="78" t="s">
        <v>204</v>
      </c>
      <c r="C36" s="79" t="s">
        <v>203</v>
      </c>
      <c r="D36" s="130">
        <f>'Summarized Financial Statements'!B6-'Summarized Financial Statements'!B15</f>
        <v>32417</v>
      </c>
      <c r="E36" s="131">
        <f>'Summarized Financial Statements'!C6-'Summarized Financial Statements'!C15</f>
        <v>30680</v>
      </c>
      <c r="F36" s="131">
        <f>'Summarized Financial Statements'!D6-'Summarized Financial Statements'!D15</f>
        <v>21635</v>
      </c>
      <c r="G36" s="131">
        <f>'Summarized Financial Statements'!E6-'Summarized Financial Statements'!E15</f>
        <v>30741</v>
      </c>
      <c r="H36" s="131">
        <f>'Summarized Financial Statements'!F6-'Summarized Financial Statements'!F15</f>
        <v>34102</v>
      </c>
      <c r="I36" s="131">
        <f>'Summarized Financial Statements'!G6-'Summarized Financial Statements'!G15</f>
        <v>42946</v>
      </c>
      <c r="J36" s="131">
        <f>'Summarized Financial Statements'!H6-'Summarized Financial Statements'!H15</f>
        <v>39726</v>
      </c>
      <c r="K36" s="131">
        <f>'Summarized Financial Statements'!I6-'Summarized Financial Statements'!I15</f>
        <v>39155</v>
      </c>
      <c r="L36" s="132">
        <f>'Summarized Financial Statements'!J6-'Summarized Financial Statements'!J15</f>
        <v>46701</v>
      </c>
    </row>
    <row r="37" spans="1:12" ht="14.45" customHeight="1" x14ac:dyDescent="0.2">
      <c r="A37" s="248"/>
      <c r="B37" s="78"/>
      <c r="C37" s="75" t="s">
        <v>59</v>
      </c>
      <c r="D37" s="133">
        <f>'Summarized Financial Statements'!B6</f>
        <v>85836</v>
      </c>
      <c r="E37" s="134">
        <f>'Summarized Financial Statements'!C6</f>
        <v>107897</v>
      </c>
      <c r="F37" s="134">
        <f>'Summarized Financial Statements'!D6</f>
        <v>98860</v>
      </c>
      <c r="G37" s="134">
        <f>'Summarized Financial Statements'!E6</f>
        <v>106009</v>
      </c>
      <c r="H37" s="134">
        <f>'Summarized Financial Statements'!F6</f>
        <v>110161</v>
      </c>
      <c r="I37" s="134">
        <f>'Summarized Financial Statements'!G6</f>
        <v>110807</v>
      </c>
      <c r="J37" s="134">
        <f>'Summarized Financial Statements'!H6</f>
        <v>105082</v>
      </c>
      <c r="K37" s="134">
        <f>'Summarized Financial Statements'!I6</f>
        <v>114185</v>
      </c>
      <c r="L37" s="135">
        <f>'Summarized Financial Statements'!J6</f>
        <v>127678</v>
      </c>
    </row>
    <row r="38" spans="1:12" ht="14.45" customHeight="1" x14ac:dyDescent="0.2">
      <c r="A38" s="248"/>
      <c r="B38" s="78"/>
      <c r="C38" s="75" t="s">
        <v>267</v>
      </c>
      <c r="D38" s="143">
        <f>D36/D37</f>
        <v>0.37766205321776408</v>
      </c>
      <c r="E38" s="144">
        <f t="shared" ref="E38:H38" si="12">E36/E37</f>
        <v>0.28434525519708609</v>
      </c>
      <c r="F38" s="144">
        <f t="shared" si="12"/>
        <v>0.2188448310742464</v>
      </c>
      <c r="G38" s="144">
        <f t="shared" si="12"/>
        <v>0.28998481261025005</v>
      </c>
      <c r="H38" s="144">
        <f t="shared" si="12"/>
        <v>0.30956509109394431</v>
      </c>
      <c r="I38" s="144">
        <f t="shared" ref="I38:L38" si="13">I36/I37</f>
        <v>0.38757479220626856</v>
      </c>
      <c r="J38" s="144">
        <f t="shared" si="13"/>
        <v>0.37804761995394071</v>
      </c>
      <c r="K38" s="144">
        <f t="shared" si="13"/>
        <v>0.34290843806104127</v>
      </c>
      <c r="L38" s="145">
        <f t="shared" si="13"/>
        <v>0.36577170695029682</v>
      </c>
    </row>
    <row r="39" spans="1:12" ht="15" customHeight="1" thickBot="1" x14ac:dyDescent="0.25">
      <c r="A39" s="248"/>
      <c r="B39" s="81"/>
      <c r="C39" s="82"/>
      <c r="D39" s="59"/>
      <c r="E39" s="43"/>
      <c r="F39" s="43"/>
      <c r="G39" s="43"/>
      <c r="H39" s="43"/>
      <c r="I39" s="43"/>
      <c r="J39" s="43"/>
      <c r="K39" s="43"/>
      <c r="L39" s="70"/>
    </row>
    <row r="40" spans="1:12" ht="14.45" customHeight="1" x14ac:dyDescent="0.2">
      <c r="A40" s="248"/>
      <c r="B40" s="76"/>
      <c r="C40" s="77"/>
      <c r="D40" s="17"/>
      <c r="E40" s="60"/>
      <c r="F40" s="60"/>
      <c r="G40" s="60"/>
      <c r="H40" s="60"/>
      <c r="I40" s="60"/>
      <c r="J40" s="60"/>
      <c r="K40" s="60"/>
      <c r="L40" s="129"/>
    </row>
    <row r="41" spans="1:12" ht="14.45" customHeight="1" x14ac:dyDescent="0.2">
      <c r="A41" s="248"/>
      <c r="B41" s="78" t="s">
        <v>20</v>
      </c>
      <c r="C41" s="79" t="s">
        <v>21</v>
      </c>
      <c r="D41" s="130">
        <f>'Summarized Financial Statements'!B26+'Summarized Financial Statements'!B18</f>
        <v>6381</v>
      </c>
      <c r="E41" s="131">
        <f>'Summarized Financial Statements'!C26+'Summarized Financial Statements'!C18</f>
        <v>3487</v>
      </c>
      <c r="F41" s="131">
        <f>'Summarized Financial Statements'!D26+'Summarized Financial Statements'!D18</f>
        <v>-8919</v>
      </c>
      <c r="G41" s="131">
        <f>'Summarized Financial Statements'!E26+'Summarized Financial Statements'!E18</f>
        <v>-2437</v>
      </c>
      <c r="H41" s="131">
        <f>'Summarized Financial Statements'!F26+'Summarized Financial Statements'!F18</f>
        <v>-24978</v>
      </c>
      <c r="I41" s="131">
        <f>'Summarized Financial Statements'!G26+'Summarized Financial Statements'!G18</f>
        <v>-19052</v>
      </c>
      <c r="J41" s="131">
        <f>'Summarized Financial Statements'!H26+'Summarized Financial Statements'!H18</f>
        <v>-2810</v>
      </c>
      <c r="K41" s="131">
        <f>'Summarized Financial Statements'!I26+'Summarized Financial Statements'!I18</f>
        <v>-2458</v>
      </c>
      <c r="L41" s="132">
        <f>'Summarized Financial Statements'!J26+'Summarized Financial Statements'!J18</f>
        <v>-2944</v>
      </c>
    </row>
    <row r="42" spans="1:12" ht="14.45" customHeight="1" x14ac:dyDescent="0.2">
      <c r="A42" s="248"/>
      <c r="B42" s="78"/>
      <c r="C42" s="75" t="s">
        <v>123</v>
      </c>
      <c r="D42" s="133">
        <f>'Summarized Financial Statements'!B6</f>
        <v>85836</v>
      </c>
      <c r="E42" s="134">
        <f>'Summarized Financial Statements'!C6</f>
        <v>107897</v>
      </c>
      <c r="F42" s="134">
        <f>'Summarized Financial Statements'!D6</f>
        <v>98860</v>
      </c>
      <c r="G42" s="134">
        <f>'Summarized Financial Statements'!E6</f>
        <v>106009</v>
      </c>
      <c r="H42" s="134">
        <f>'Summarized Financial Statements'!F6</f>
        <v>110161</v>
      </c>
      <c r="I42" s="134">
        <f>'Summarized Financial Statements'!G6</f>
        <v>110807</v>
      </c>
      <c r="J42" s="134">
        <f>'Summarized Financial Statements'!H6</f>
        <v>105082</v>
      </c>
      <c r="K42" s="134">
        <f>'Summarized Financial Statements'!I6</f>
        <v>114185</v>
      </c>
      <c r="L42" s="135">
        <f>'Summarized Financial Statements'!J6</f>
        <v>127678</v>
      </c>
    </row>
    <row r="43" spans="1:12" ht="14.45" customHeight="1" x14ac:dyDescent="0.2">
      <c r="A43" s="248"/>
      <c r="B43" s="78"/>
      <c r="C43" s="75" t="s">
        <v>22</v>
      </c>
      <c r="D43" s="143">
        <f>D41/D42</f>
        <v>7.4339437998042782E-2</v>
      </c>
      <c r="E43" s="144">
        <f t="shared" ref="E43:H43" si="14">E41/E42</f>
        <v>3.2317858698573641E-2</v>
      </c>
      <c r="F43" s="144">
        <f t="shared" si="14"/>
        <v>-9.0218490795063722E-2</v>
      </c>
      <c r="G43" s="144">
        <f t="shared" si="14"/>
        <v>-2.2988614174268222E-2</v>
      </c>
      <c r="H43" s="144">
        <f t="shared" si="14"/>
        <v>-0.22674086110329428</v>
      </c>
      <c r="I43" s="144">
        <f t="shared" ref="I43:L43" si="15">I41/I42</f>
        <v>-0.17193859593707977</v>
      </c>
      <c r="J43" s="144">
        <f t="shared" si="15"/>
        <v>-2.674102129765326E-2</v>
      </c>
      <c r="K43" s="144">
        <f t="shared" si="15"/>
        <v>-2.1526470201865395E-2</v>
      </c>
      <c r="L43" s="145">
        <f t="shared" si="15"/>
        <v>-2.305800529456915E-2</v>
      </c>
    </row>
    <row r="44" spans="1:12" ht="15" customHeight="1" thickBot="1" x14ac:dyDescent="0.25">
      <c r="A44" s="219"/>
      <c r="B44" s="81"/>
      <c r="C44" s="82"/>
      <c r="D44" s="6"/>
      <c r="E44" s="14"/>
      <c r="F44" s="14"/>
      <c r="G44" s="14"/>
      <c r="H44" s="14"/>
      <c r="I44" s="14"/>
      <c r="J44" s="14"/>
      <c r="K44" s="14"/>
      <c r="L44" s="139"/>
    </row>
    <row r="45" spans="1:12" ht="14.45" customHeight="1" x14ac:dyDescent="0.2">
      <c r="A45" s="219"/>
      <c r="B45" s="76"/>
      <c r="C45" s="77"/>
      <c r="D45" s="17"/>
      <c r="E45" s="60"/>
      <c r="F45" s="60"/>
      <c r="G45" s="60"/>
      <c r="H45" s="60"/>
      <c r="I45" s="60"/>
      <c r="J45" s="60"/>
      <c r="K45" s="60"/>
      <c r="L45" s="129"/>
    </row>
    <row r="46" spans="1:12" ht="14.45" customHeight="1" x14ac:dyDescent="0.2">
      <c r="A46" s="220"/>
      <c r="B46" s="223" t="s">
        <v>23</v>
      </c>
      <c r="C46" s="79" t="s">
        <v>24</v>
      </c>
      <c r="D46" s="130">
        <f>'Summarized Financial Statements'!B28</f>
        <v>3538</v>
      </c>
      <c r="E46" s="131">
        <f>'Summarized Financial Statements'!C28</f>
        <v>1660</v>
      </c>
      <c r="F46" s="131">
        <f>'Summarized Financial Statements'!D28</f>
        <v>-7864</v>
      </c>
      <c r="G46" s="131">
        <f>'Summarized Financial Statements'!E28</f>
        <v>-3382</v>
      </c>
      <c r="H46" s="131">
        <f>'Summarized Financial Statements'!F28</f>
        <v>-25743</v>
      </c>
      <c r="I46" s="131">
        <f>'Summarized Financial Statements'!G28</f>
        <v>-26225</v>
      </c>
      <c r="J46" s="131">
        <f>'Summarized Financial Statements'!H28</f>
        <v>-10207</v>
      </c>
      <c r="K46" s="131">
        <f>'Summarized Financial Statements'!I28</f>
        <v>-7558</v>
      </c>
      <c r="L46" s="132">
        <f>'Summarized Financial Statements'!J28</f>
        <v>-12985</v>
      </c>
    </row>
    <row r="47" spans="1:12" x14ac:dyDescent="0.2">
      <c r="A47" s="12"/>
      <c r="B47" s="6"/>
      <c r="C47" s="14" t="s">
        <v>123</v>
      </c>
      <c r="D47" s="133">
        <f>'Summarized Financial Statements'!B6</f>
        <v>85836</v>
      </c>
      <c r="E47" s="134">
        <f>'Summarized Financial Statements'!C6</f>
        <v>107897</v>
      </c>
      <c r="F47" s="134">
        <f>'Summarized Financial Statements'!D6</f>
        <v>98860</v>
      </c>
      <c r="G47" s="134">
        <f>'Summarized Financial Statements'!E6</f>
        <v>106009</v>
      </c>
      <c r="H47" s="134">
        <f>'Summarized Financial Statements'!F6</f>
        <v>110161</v>
      </c>
      <c r="I47" s="134">
        <f>'Summarized Financial Statements'!G6</f>
        <v>110807</v>
      </c>
      <c r="J47" s="134">
        <f>'Summarized Financial Statements'!H6</f>
        <v>105082</v>
      </c>
      <c r="K47" s="134">
        <f>'Summarized Financial Statements'!I6</f>
        <v>114185</v>
      </c>
      <c r="L47" s="135">
        <f>'Summarized Financial Statements'!J6</f>
        <v>127678</v>
      </c>
    </row>
    <row r="48" spans="1:12" x14ac:dyDescent="0.2">
      <c r="A48" s="12"/>
      <c r="B48" s="6"/>
      <c r="C48" s="14" t="s">
        <v>268</v>
      </c>
      <c r="D48" s="143">
        <f>D46/D47</f>
        <v>4.121813691225127E-2</v>
      </c>
      <c r="E48" s="144">
        <f t="shared" ref="E48:H48" si="16">E46/E47</f>
        <v>1.5385043142997488E-2</v>
      </c>
      <c r="F48" s="144">
        <f t="shared" si="16"/>
        <v>-7.9546833906534498E-2</v>
      </c>
      <c r="G48" s="144">
        <f t="shared" si="16"/>
        <v>-3.1902951636181835E-2</v>
      </c>
      <c r="H48" s="144">
        <f t="shared" si="16"/>
        <v>-0.23368524250869183</v>
      </c>
      <c r="I48" s="144">
        <f t="shared" ref="I48:L48" si="17">I46/I47</f>
        <v>-0.23667277338074311</v>
      </c>
      <c r="J48" s="144">
        <f t="shared" si="17"/>
        <v>-9.713366704097752E-2</v>
      </c>
      <c r="K48" s="144">
        <f t="shared" si="17"/>
        <v>-6.6190830669527523E-2</v>
      </c>
      <c r="L48" s="145">
        <f t="shared" si="17"/>
        <v>-0.1017011544667053</v>
      </c>
    </row>
    <row r="49" spans="1:12" ht="15" thickBot="1" x14ac:dyDescent="0.25">
      <c r="A49" s="12"/>
      <c r="B49" s="59"/>
      <c r="C49" s="43"/>
      <c r="D49" s="59"/>
      <c r="E49" s="43"/>
      <c r="F49" s="43"/>
      <c r="G49" s="43"/>
      <c r="H49" s="43"/>
      <c r="I49" s="43"/>
      <c r="J49" s="43"/>
      <c r="K49" s="43"/>
      <c r="L49" s="70"/>
    </row>
    <row r="50" spans="1:12" x14ac:dyDescent="0.2">
      <c r="A50" s="12"/>
      <c r="B50" s="17"/>
      <c r="C50" s="60"/>
      <c r="D50" s="17"/>
      <c r="E50" s="60"/>
      <c r="F50" s="60"/>
      <c r="G50" s="60"/>
      <c r="H50" s="60"/>
      <c r="I50" s="60"/>
      <c r="J50" s="60"/>
      <c r="K50" s="60"/>
      <c r="L50" s="129"/>
    </row>
    <row r="51" spans="1:12" ht="16.5" x14ac:dyDescent="0.35">
      <c r="A51" s="12"/>
      <c r="B51" s="78" t="s">
        <v>25</v>
      </c>
      <c r="C51" s="79" t="s">
        <v>24</v>
      </c>
      <c r="D51" s="146">
        <f>'Summarized Financial Statements'!B28</f>
        <v>3538</v>
      </c>
      <c r="E51" s="147">
        <f>'Summarized Financial Statements'!C28</f>
        <v>1660</v>
      </c>
      <c r="F51" s="147">
        <f>'Summarized Financial Statements'!D28</f>
        <v>-7864</v>
      </c>
      <c r="G51" s="147">
        <f>'Summarized Financial Statements'!E28</f>
        <v>-3382</v>
      </c>
      <c r="H51" s="147">
        <f>'Summarized Financial Statements'!F28</f>
        <v>-25743</v>
      </c>
      <c r="I51" s="147">
        <f>'Summarized Financial Statements'!G28</f>
        <v>-26225</v>
      </c>
      <c r="J51" s="147">
        <f>'Summarized Financial Statements'!H28</f>
        <v>-10207</v>
      </c>
      <c r="K51" s="147">
        <f>'Summarized Financial Statements'!I28</f>
        <v>-7558</v>
      </c>
      <c r="L51" s="148">
        <f>'Summarized Financial Statements'!J28</f>
        <v>-12985</v>
      </c>
    </row>
    <row r="52" spans="1:12" x14ac:dyDescent="0.2">
      <c r="A52" s="12"/>
      <c r="B52" s="223" t="s">
        <v>122</v>
      </c>
      <c r="C52" s="75" t="s">
        <v>26</v>
      </c>
      <c r="D52" s="133">
        <f>'Summarized Financial Statements'!B56</f>
        <v>78712</v>
      </c>
      <c r="E52" s="134">
        <f>'Summarized Financial Statements'!C56</f>
        <v>77432</v>
      </c>
      <c r="F52" s="134">
        <f>'Summarized Financial Statements'!D56</f>
        <v>122696</v>
      </c>
      <c r="G52" s="134">
        <f>'Summarized Financial Statements'!E56</f>
        <v>148657</v>
      </c>
      <c r="H52" s="134">
        <f>'Summarized Financial Statements'!F56</f>
        <v>182063</v>
      </c>
      <c r="I52" s="134">
        <f>'Summarized Financial Statements'!G56</f>
        <v>155685</v>
      </c>
      <c r="J52" s="134">
        <f>'Summarized Financial Statements'!H56</f>
        <v>146144</v>
      </c>
      <c r="K52" s="134">
        <f>'Summarized Financial Statements'!I56</f>
        <v>136634</v>
      </c>
      <c r="L52" s="135">
        <f>'Summarized Financial Statements'!J56</f>
        <v>195673</v>
      </c>
    </row>
    <row r="53" spans="1:12" x14ac:dyDescent="0.2">
      <c r="A53" s="12"/>
      <c r="B53" s="78"/>
      <c r="C53" s="75" t="s">
        <v>269</v>
      </c>
      <c r="D53" s="143">
        <f>D51/D52</f>
        <v>4.49486736456957E-2</v>
      </c>
      <c r="E53" s="144">
        <f t="shared" ref="E53:H53" si="18">E51/E52</f>
        <v>2.1438165099700382E-2</v>
      </c>
      <c r="F53" s="144">
        <f t="shared" si="18"/>
        <v>-6.4093368976983769E-2</v>
      </c>
      <c r="G53" s="144">
        <f t="shared" si="18"/>
        <v>-2.2750358207147998E-2</v>
      </c>
      <c r="H53" s="144">
        <f t="shared" si="18"/>
        <v>-0.14139611013769959</v>
      </c>
      <c r="I53" s="144">
        <f t="shared" ref="I53:L53" si="19">I51/I52</f>
        <v>-0.16844911198895204</v>
      </c>
      <c r="J53" s="144">
        <f t="shared" si="19"/>
        <v>-6.9842073571272173E-2</v>
      </c>
      <c r="K53" s="144">
        <f t="shared" si="19"/>
        <v>-5.5315660816487845E-2</v>
      </c>
      <c r="L53" s="145">
        <f t="shared" si="19"/>
        <v>-6.6360714048437949E-2</v>
      </c>
    </row>
    <row r="54" spans="1:12" ht="15" thickBot="1" x14ac:dyDescent="0.25">
      <c r="A54" s="12"/>
      <c r="B54" s="81"/>
      <c r="C54" s="82"/>
      <c r="D54" s="59"/>
      <c r="E54" s="43"/>
      <c r="F54" s="43"/>
      <c r="G54" s="43"/>
      <c r="H54" s="43"/>
      <c r="I54" s="43"/>
      <c r="J54" s="43"/>
      <c r="K54" s="43"/>
      <c r="L54" s="70"/>
    </row>
    <row r="55" spans="1:12" x14ac:dyDescent="0.2">
      <c r="A55" s="12"/>
      <c r="B55" s="78"/>
      <c r="C55" s="75"/>
      <c r="D55" s="17"/>
      <c r="E55" s="60"/>
      <c r="F55" s="60"/>
      <c r="G55" s="60"/>
      <c r="H55" s="60"/>
      <c r="I55" s="60"/>
      <c r="J55" s="60"/>
      <c r="K55" s="60"/>
      <c r="L55" s="129"/>
    </row>
    <row r="56" spans="1:12" ht="16.5" x14ac:dyDescent="0.35">
      <c r="A56" s="12"/>
      <c r="B56" s="223" t="s">
        <v>121</v>
      </c>
      <c r="C56" s="79" t="s">
        <v>24</v>
      </c>
      <c r="D56" s="146">
        <f>'Summarized Financial Statements'!B28</f>
        <v>3538</v>
      </c>
      <c r="E56" s="147">
        <f>'Summarized Financial Statements'!C28</f>
        <v>1660</v>
      </c>
      <c r="F56" s="147">
        <f>'Summarized Financial Statements'!D28</f>
        <v>-7864</v>
      </c>
      <c r="G56" s="147">
        <f>'Summarized Financial Statements'!E28</f>
        <v>-3382</v>
      </c>
      <c r="H56" s="147">
        <f>'Summarized Financial Statements'!F28</f>
        <v>-25743</v>
      </c>
      <c r="I56" s="147">
        <f>'Summarized Financial Statements'!G28</f>
        <v>-26225</v>
      </c>
      <c r="J56" s="147">
        <f>'Summarized Financial Statements'!H28</f>
        <v>-10207</v>
      </c>
      <c r="K56" s="147">
        <f>'Summarized Financial Statements'!I28</f>
        <v>-7558</v>
      </c>
      <c r="L56" s="148">
        <f>'Summarized Financial Statements'!J28</f>
        <v>-12985</v>
      </c>
    </row>
    <row r="57" spans="1:12" x14ac:dyDescent="0.2">
      <c r="A57" s="12"/>
      <c r="B57" s="78"/>
      <c r="C57" s="75" t="s">
        <v>205</v>
      </c>
      <c r="D57" s="133">
        <f>'Summarized Financial Statements'!B63</f>
        <v>23090</v>
      </c>
      <c r="E57" s="134">
        <f>'Summarized Financial Statements'!C63</f>
        <v>22962</v>
      </c>
      <c r="F57" s="134">
        <f>'Summarized Financial Statements'!D63</f>
        <v>31155</v>
      </c>
      <c r="G57" s="134">
        <f>'Summarized Financial Statements'!E63</f>
        <v>28186</v>
      </c>
      <c r="H57" s="134">
        <f>'Summarized Financial Statements'!F63</f>
        <v>-6009</v>
      </c>
      <c r="I57" s="134">
        <f>'Summarized Financial Statements'!G63</f>
        <v>-35718</v>
      </c>
      <c r="J57" s="134">
        <f>'Summarized Financial Statements'!H63</f>
        <v>-44964</v>
      </c>
      <c r="K57" s="134">
        <f>'Summarized Financial Statements'!I63</f>
        <v>-17946</v>
      </c>
      <c r="L57" s="135">
        <f>'Summarized Financial Statements'!J63</f>
        <v>-2538</v>
      </c>
    </row>
    <row r="58" spans="1:12" x14ac:dyDescent="0.2">
      <c r="B58" s="6"/>
      <c r="C58" s="14" t="s">
        <v>270</v>
      </c>
      <c r="D58" s="143">
        <f>D56/D57</f>
        <v>0.15322650498051105</v>
      </c>
      <c r="E58" s="144">
        <f t="shared" ref="E58:H58" si="20">E56/E57</f>
        <v>7.229335423743577E-2</v>
      </c>
      <c r="F58" s="144">
        <f t="shared" si="20"/>
        <v>-0.25241534264163057</v>
      </c>
      <c r="G58" s="144">
        <f t="shared" si="20"/>
        <v>-0.1199886468459519</v>
      </c>
      <c r="H58" s="144">
        <f t="shared" si="20"/>
        <v>4.2840738891662502</v>
      </c>
      <c r="I58" s="144">
        <f t="shared" ref="I58:L58" si="21">I56/I57</f>
        <v>0.73422364074136293</v>
      </c>
      <c r="J58" s="144">
        <f t="shared" si="21"/>
        <v>0.22700382528244817</v>
      </c>
      <c r="K58" s="144">
        <f t="shared" si="21"/>
        <v>0.42115234592666889</v>
      </c>
      <c r="L58" s="145">
        <f t="shared" si="21"/>
        <v>5.1162332545311271</v>
      </c>
    </row>
    <row r="59" spans="1:12" ht="15" thickBot="1" x14ac:dyDescent="0.25">
      <c r="B59" s="107"/>
      <c r="C59" s="43"/>
      <c r="D59" s="59"/>
      <c r="E59" s="43"/>
      <c r="F59" s="43"/>
      <c r="G59" s="43"/>
      <c r="H59" s="43"/>
      <c r="I59" s="43"/>
      <c r="J59" s="43"/>
      <c r="K59" s="43"/>
      <c r="L59" s="70"/>
    </row>
    <row r="60" spans="1:12" ht="15" thickBot="1" x14ac:dyDescent="0.25">
      <c r="A60" s="230" t="s">
        <v>284</v>
      </c>
      <c r="B60" s="40" t="s">
        <v>1</v>
      </c>
      <c r="C60" s="41"/>
      <c r="D60" s="100">
        <v>2011</v>
      </c>
      <c r="E60" s="100">
        <v>2012</v>
      </c>
      <c r="F60" s="100">
        <v>2013</v>
      </c>
      <c r="G60" s="100">
        <v>2014</v>
      </c>
      <c r="H60" s="100">
        <v>2015</v>
      </c>
      <c r="I60" s="100">
        <v>2016</v>
      </c>
      <c r="J60" s="100">
        <v>2017</v>
      </c>
      <c r="K60" s="100">
        <v>2018</v>
      </c>
      <c r="L60" s="100">
        <v>2019</v>
      </c>
    </row>
    <row r="61" spans="1:12" hidden="1" x14ac:dyDescent="0.2">
      <c r="A61" s="231"/>
      <c r="B61" s="17"/>
      <c r="C61" s="60"/>
      <c r="D61" s="17"/>
      <c r="E61" s="60"/>
      <c r="F61" s="60"/>
      <c r="G61" s="60"/>
      <c r="H61" s="60"/>
      <c r="I61" s="60"/>
      <c r="J61" s="60"/>
      <c r="K61" s="60"/>
      <c r="L61" s="129"/>
    </row>
    <row r="62" spans="1:12" hidden="1" x14ac:dyDescent="0.2">
      <c r="A62" s="231"/>
      <c r="B62" s="78" t="s">
        <v>27</v>
      </c>
      <c r="C62" s="79" t="s">
        <v>28</v>
      </c>
      <c r="D62" s="6" t="s">
        <v>211</v>
      </c>
      <c r="E62" s="14"/>
      <c r="F62" s="14"/>
      <c r="G62" s="14"/>
      <c r="H62" s="14"/>
      <c r="I62" s="14"/>
      <c r="J62" s="14"/>
      <c r="K62" s="14"/>
      <c r="L62" s="139"/>
    </row>
    <row r="63" spans="1:12" hidden="1" x14ac:dyDescent="0.2">
      <c r="A63" s="232"/>
      <c r="B63" s="78"/>
      <c r="C63" s="75" t="s">
        <v>29</v>
      </c>
      <c r="D63" s="6" t="s">
        <v>212</v>
      </c>
      <c r="E63" s="14"/>
      <c r="F63" s="14"/>
      <c r="G63" s="14"/>
      <c r="H63" s="14"/>
      <c r="I63" s="14"/>
      <c r="J63" s="14"/>
      <c r="K63" s="14"/>
      <c r="L63" s="139"/>
    </row>
    <row r="64" spans="1:12" hidden="1" x14ac:dyDescent="0.2">
      <c r="A64" s="232"/>
      <c r="B64" s="78" t="s">
        <v>30</v>
      </c>
      <c r="C64" s="80">
        <v>365</v>
      </c>
      <c r="D64" s="6" t="s">
        <v>213</v>
      </c>
      <c r="E64" s="14"/>
      <c r="F64" s="14"/>
      <c r="G64" s="14"/>
      <c r="H64" s="14"/>
      <c r="I64" s="14"/>
      <c r="J64" s="14"/>
      <c r="K64" s="14"/>
      <c r="L64" s="139"/>
    </row>
    <row r="65" spans="1:12" hidden="1" x14ac:dyDescent="0.2">
      <c r="A65" s="232"/>
      <c r="B65" s="6"/>
      <c r="C65" s="75" t="s">
        <v>31</v>
      </c>
      <c r="D65" s="6" t="s">
        <v>214</v>
      </c>
      <c r="E65" s="14"/>
      <c r="F65" s="14"/>
      <c r="G65" s="14"/>
      <c r="H65" s="14"/>
      <c r="I65" s="14"/>
      <c r="J65" s="14"/>
      <c r="K65" s="14"/>
      <c r="L65" s="139"/>
    </row>
    <row r="66" spans="1:12" hidden="1" x14ac:dyDescent="0.2">
      <c r="A66" s="232"/>
      <c r="B66" s="78" t="s">
        <v>32</v>
      </c>
      <c r="C66" s="79" t="s">
        <v>33</v>
      </c>
      <c r="D66" s="6"/>
      <c r="E66" s="14"/>
      <c r="F66" s="14"/>
      <c r="G66" s="14"/>
      <c r="H66" s="14"/>
      <c r="I66" s="14"/>
      <c r="J66" s="14"/>
      <c r="K66" s="14"/>
      <c r="L66" s="139"/>
    </row>
    <row r="67" spans="1:12" hidden="1" x14ac:dyDescent="0.2">
      <c r="A67" s="232"/>
      <c r="B67" s="6"/>
      <c r="C67" s="75" t="s">
        <v>34</v>
      </c>
      <c r="D67" s="6"/>
      <c r="E67" s="14"/>
      <c r="F67" s="14"/>
      <c r="G67" s="14"/>
      <c r="H67" s="14"/>
      <c r="I67" s="14"/>
      <c r="J67" s="14"/>
      <c r="K67" s="14"/>
      <c r="L67" s="139"/>
    </row>
    <row r="68" spans="1:12" hidden="1" x14ac:dyDescent="0.2">
      <c r="A68" s="232"/>
      <c r="B68" s="6"/>
      <c r="D68" s="6"/>
      <c r="E68" s="14"/>
      <c r="F68" s="14"/>
      <c r="G68" s="14"/>
      <c r="H68" s="14"/>
      <c r="I68" s="14"/>
      <c r="J68" s="14"/>
      <c r="K68" s="14"/>
      <c r="L68" s="139"/>
    </row>
    <row r="69" spans="1:12" hidden="1" x14ac:dyDescent="0.2">
      <c r="A69" s="232"/>
      <c r="B69" s="78" t="s">
        <v>35</v>
      </c>
      <c r="C69" s="80">
        <v>365</v>
      </c>
      <c r="D69" s="6"/>
      <c r="E69" s="14"/>
      <c r="F69" s="14"/>
      <c r="G69" s="14"/>
      <c r="H69" s="14"/>
      <c r="I69" s="14"/>
      <c r="J69" s="14"/>
      <c r="K69" s="14"/>
      <c r="L69" s="139"/>
    </row>
    <row r="70" spans="1:12" hidden="1" x14ac:dyDescent="0.2">
      <c r="A70" s="232"/>
      <c r="B70" s="6"/>
      <c r="C70" s="75" t="s">
        <v>32</v>
      </c>
      <c r="D70" s="6"/>
      <c r="E70" s="14"/>
      <c r="F70" s="14"/>
      <c r="G70" s="14"/>
      <c r="H70" s="14"/>
      <c r="I70" s="14"/>
      <c r="J70" s="14"/>
      <c r="K70" s="14"/>
      <c r="L70" s="139"/>
    </row>
    <row r="71" spans="1:12" hidden="1" x14ac:dyDescent="0.2">
      <c r="A71" s="232"/>
      <c r="B71" s="78" t="s">
        <v>36</v>
      </c>
      <c r="C71" s="79" t="s">
        <v>37</v>
      </c>
      <c r="D71" s="6"/>
      <c r="E71" s="14"/>
      <c r="F71" s="14"/>
      <c r="G71" s="14"/>
      <c r="H71" s="14"/>
      <c r="I71" s="14"/>
      <c r="J71" s="14"/>
      <c r="K71" s="14"/>
      <c r="L71" s="139"/>
    </row>
    <row r="72" spans="1:12" hidden="1" x14ac:dyDescent="0.2">
      <c r="A72" s="232"/>
      <c r="B72" s="6"/>
      <c r="C72" s="75" t="s">
        <v>38</v>
      </c>
      <c r="D72" s="6"/>
      <c r="E72" s="14"/>
      <c r="F72" s="14"/>
      <c r="G72" s="14"/>
      <c r="H72" s="14"/>
      <c r="I72" s="14"/>
      <c r="J72" s="14"/>
      <c r="K72" s="14"/>
      <c r="L72" s="139"/>
    </row>
    <row r="73" spans="1:12" hidden="1" x14ac:dyDescent="0.2">
      <c r="A73" s="232"/>
      <c r="B73" s="78" t="s">
        <v>39</v>
      </c>
      <c r="C73" s="80">
        <v>365</v>
      </c>
      <c r="D73" s="6"/>
      <c r="E73" s="14"/>
      <c r="F73" s="14"/>
      <c r="G73" s="14"/>
      <c r="H73" s="14"/>
      <c r="I73" s="14"/>
      <c r="J73" s="14"/>
      <c r="K73" s="14"/>
      <c r="L73" s="139"/>
    </row>
    <row r="74" spans="1:12" hidden="1" x14ac:dyDescent="0.2">
      <c r="A74" s="232"/>
      <c r="B74" s="6"/>
      <c r="C74" s="75" t="s">
        <v>36</v>
      </c>
      <c r="D74" s="6"/>
      <c r="E74" s="14"/>
      <c r="F74" s="14"/>
      <c r="G74" s="14"/>
      <c r="H74" s="14"/>
      <c r="I74" s="14"/>
      <c r="J74" s="14"/>
      <c r="K74" s="14"/>
      <c r="L74" s="139"/>
    </row>
    <row r="75" spans="1:12" ht="15" hidden="1" thickBot="1" x14ac:dyDescent="0.25">
      <c r="A75" s="232"/>
      <c r="B75" s="81"/>
      <c r="C75" s="82"/>
      <c r="D75" s="59"/>
      <c r="E75" s="43"/>
      <c r="F75" s="43"/>
      <c r="G75" s="43"/>
      <c r="H75" s="43"/>
      <c r="I75" s="43"/>
      <c r="J75" s="43"/>
      <c r="K75" s="43"/>
      <c r="L75" s="70"/>
    </row>
    <row r="76" spans="1:12" ht="21" customHeight="1" x14ac:dyDescent="0.2">
      <c r="A76" s="249" t="s">
        <v>295</v>
      </c>
      <c r="B76" s="17"/>
      <c r="C76" s="60"/>
      <c r="D76" s="17"/>
      <c r="E76" s="60"/>
      <c r="F76" s="60"/>
      <c r="G76" s="60"/>
      <c r="H76" s="60"/>
      <c r="I76" s="60"/>
      <c r="J76" s="60"/>
      <c r="K76" s="60"/>
      <c r="L76" s="129"/>
    </row>
    <row r="77" spans="1:12" ht="16.5" x14ac:dyDescent="0.35">
      <c r="A77" s="250"/>
      <c r="B77" s="78" t="s">
        <v>40</v>
      </c>
      <c r="C77" s="79" t="s">
        <v>41</v>
      </c>
      <c r="D77" s="146">
        <f>'Summarized Financial Statements'!B6</f>
        <v>85836</v>
      </c>
      <c r="E77" s="147">
        <f>'Summarized Financial Statements'!C6</f>
        <v>107897</v>
      </c>
      <c r="F77" s="147">
        <f>'Summarized Financial Statements'!D6</f>
        <v>98860</v>
      </c>
      <c r="G77" s="147">
        <f>'Summarized Financial Statements'!E6</f>
        <v>106009</v>
      </c>
      <c r="H77" s="147">
        <f>'Summarized Financial Statements'!F6</f>
        <v>110161</v>
      </c>
      <c r="I77" s="147">
        <f>'Summarized Financial Statements'!G6</f>
        <v>110807</v>
      </c>
      <c r="J77" s="147">
        <f>'Summarized Financial Statements'!H6</f>
        <v>105082</v>
      </c>
      <c r="K77" s="147">
        <f>'Summarized Financial Statements'!I6</f>
        <v>114185</v>
      </c>
      <c r="L77" s="148">
        <f>'Summarized Financial Statements'!J6</f>
        <v>127678</v>
      </c>
    </row>
    <row r="78" spans="1:12" ht="14.45" customHeight="1" x14ac:dyDescent="0.2">
      <c r="A78" s="250"/>
      <c r="B78" s="78" t="s">
        <v>42</v>
      </c>
      <c r="C78" s="75" t="s">
        <v>43</v>
      </c>
      <c r="D78" s="133">
        <f>'Summarized Financial Statements'!B46</f>
        <v>55095</v>
      </c>
      <c r="E78" s="134">
        <f>'Summarized Financial Statements'!C46</f>
        <v>55599</v>
      </c>
      <c r="F78" s="134">
        <f>'Summarized Financial Statements'!D46</f>
        <v>94088</v>
      </c>
      <c r="G78" s="134">
        <f>'Summarized Financial Statements'!E46</f>
        <v>119021</v>
      </c>
      <c r="H78" s="134">
        <f>'Summarized Financial Statements'!F46</f>
        <v>141011</v>
      </c>
      <c r="I78" s="134">
        <f>'Summarized Financial Statements'!G46</f>
        <v>125975</v>
      </c>
      <c r="J78" s="134">
        <f>'Summarized Financial Statements'!H46</f>
        <v>119397</v>
      </c>
      <c r="K78" s="134">
        <f>'Summarized Financial Statements'!I46</f>
        <v>108658</v>
      </c>
      <c r="L78" s="135">
        <f>'Summarized Financial Statements'!J46</f>
        <v>170013</v>
      </c>
    </row>
    <row r="79" spans="1:12" ht="16.5" x14ac:dyDescent="0.35">
      <c r="A79" s="250"/>
      <c r="B79" s="78"/>
      <c r="C79" s="75" t="s">
        <v>271</v>
      </c>
      <c r="D79" s="136">
        <f>D77/D78</f>
        <v>1.5579635175605773</v>
      </c>
      <c r="E79" s="137">
        <f t="shared" ref="E79:H79" si="22">E77/E78</f>
        <v>1.9406284285688591</v>
      </c>
      <c r="F79" s="137">
        <f t="shared" si="22"/>
        <v>1.0507184763200408</v>
      </c>
      <c r="G79" s="137">
        <f t="shared" si="22"/>
        <v>0.8906747548751901</v>
      </c>
      <c r="H79" s="137">
        <f t="shared" si="22"/>
        <v>0.78122274148825266</v>
      </c>
      <c r="I79" s="137">
        <f t="shared" ref="I79:L79" si="23">I77/I78</f>
        <v>0.87959515776939867</v>
      </c>
      <c r="J79" s="137">
        <f t="shared" si="23"/>
        <v>0.88010586530649848</v>
      </c>
      <c r="K79" s="137">
        <f t="shared" si="23"/>
        <v>1.0508660199893243</v>
      </c>
      <c r="L79" s="138">
        <f t="shared" si="23"/>
        <v>0.75098963020474907</v>
      </c>
    </row>
    <row r="80" spans="1:12" ht="15" customHeight="1" thickBot="1" x14ac:dyDescent="0.25">
      <c r="A80" s="250"/>
      <c r="B80" s="81"/>
      <c r="C80" s="82"/>
      <c r="D80" s="59"/>
      <c r="E80" s="43"/>
      <c r="F80" s="43"/>
      <c r="G80" s="43"/>
      <c r="H80" s="43"/>
      <c r="I80" s="43"/>
      <c r="J80" s="43"/>
      <c r="K80" s="43"/>
      <c r="L80" s="70"/>
    </row>
    <row r="81" spans="1:12" ht="14.45" customHeight="1" x14ac:dyDescent="0.2">
      <c r="A81" s="250"/>
      <c r="B81" s="76"/>
      <c r="C81" s="77"/>
      <c r="D81" s="17"/>
      <c r="E81" s="60"/>
      <c r="F81" s="60"/>
      <c r="G81" s="60"/>
      <c r="H81" s="60"/>
      <c r="I81" s="60"/>
      <c r="J81" s="60"/>
      <c r="K81" s="60"/>
      <c r="L81" s="129"/>
    </row>
    <row r="82" spans="1:12" ht="16.5" x14ac:dyDescent="0.35">
      <c r="A82" s="250"/>
      <c r="B82" s="223" t="s">
        <v>44</v>
      </c>
      <c r="C82" s="79" t="s">
        <v>45</v>
      </c>
      <c r="D82" s="146">
        <f>'Summarized Financial Statements'!B6</f>
        <v>85836</v>
      </c>
      <c r="E82" s="147">
        <f>'Summarized Financial Statements'!C6</f>
        <v>107897</v>
      </c>
      <c r="F82" s="147">
        <f>'Summarized Financial Statements'!D6</f>
        <v>98860</v>
      </c>
      <c r="G82" s="147">
        <f>'Summarized Financial Statements'!E6</f>
        <v>106009</v>
      </c>
      <c r="H82" s="147">
        <f>'Summarized Financial Statements'!F6</f>
        <v>110161</v>
      </c>
      <c r="I82" s="147">
        <f>'Summarized Financial Statements'!G6</f>
        <v>110807</v>
      </c>
      <c r="J82" s="147">
        <f>'Summarized Financial Statements'!H6</f>
        <v>105082</v>
      </c>
      <c r="K82" s="147">
        <f>'Summarized Financial Statements'!I6</f>
        <v>114185</v>
      </c>
      <c r="L82" s="148">
        <f>'Summarized Financial Statements'!J6</f>
        <v>127678</v>
      </c>
    </row>
    <row r="83" spans="1:12" ht="14.45" customHeight="1" x14ac:dyDescent="0.2">
      <c r="A83" s="250"/>
      <c r="B83" s="78"/>
      <c r="C83" s="75" t="s">
        <v>12</v>
      </c>
      <c r="D83" s="133">
        <f>'Summarized Financial Statements'!B56</f>
        <v>78712</v>
      </c>
      <c r="E83" s="134">
        <f>'Summarized Financial Statements'!C56</f>
        <v>77432</v>
      </c>
      <c r="F83" s="134">
        <f>'Summarized Financial Statements'!D56</f>
        <v>122696</v>
      </c>
      <c r="G83" s="134">
        <f>'Summarized Financial Statements'!E56</f>
        <v>148657</v>
      </c>
      <c r="H83" s="134">
        <f>'Summarized Financial Statements'!F56</f>
        <v>182063</v>
      </c>
      <c r="I83" s="134">
        <f>'Summarized Financial Statements'!G56</f>
        <v>155685</v>
      </c>
      <c r="J83" s="134">
        <f>'Summarized Financial Statements'!H56</f>
        <v>146144</v>
      </c>
      <c r="K83" s="134">
        <f>'Summarized Financial Statements'!I56</f>
        <v>136634</v>
      </c>
      <c r="L83" s="135">
        <f>'Summarized Financial Statements'!J56</f>
        <v>195673</v>
      </c>
    </row>
    <row r="84" spans="1:12" ht="24.95" customHeight="1" x14ac:dyDescent="0.35">
      <c r="A84" s="251"/>
      <c r="B84" s="78"/>
      <c r="C84" s="75" t="s">
        <v>272</v>
      </c>
      <c r="D84" s="136">
        <f>D82/D83</f>
        <v>1.0905071653623335</v>
      </c>
      <c r="E84" s="137">
        <f t="shared" ref="E84:H84" si="24">E82/E83</f>
        <v>1.3934419878086579</v>
      </c>
      <c r="F84" s="137">
        <f t="shared" si="24"/>
        <v>0.80573123818217385</v>
      </c>
      <c r="G84" s="137">
        <f t="shared" si="24"/>
        <v>0.71311139065096163</v>
      </c>
      <c r="H84" s="137">
        <f t="shared" si="24"/>
        <v>0.60507077220522565</v>
      </c>
      <c r="I84" s="137">
        <f t="shared" ref="I84:L84" si="25">I82/I83</f>
        <v>0.71173844622153704</v>
      </c>
      <c r="J84" s="137">
        <f t="shared" si="25"/>
        <v>0.71903054521567766</v>
      </c>
      <c r="K84" s="137">
        <f t="shared" si="25"/>
        <v>0.83569975262379792</v>
      </c>
      <c r="L84" s="138">
        <f t="shared" si="25"/>
        <v>0.65250698870053614</v>
      </c>
    </row>
    <row r="85" spans="1:12" ht="15" thickBot="1" x14ac:dyDescent="0.25">
      <c r="A85" s="13"/>
      <c r="B85" s="81"/>
      <c r="C85" s="82"/>
      <c r="D85" s="59"/>
      <c r="E85" s="43"/>
      <c r="F85" s="43"/>
      <c r="G85" s="43"/>
      <c r="H85" s="43"/>
      <c r="I85" s="43"/>
      <c r="J85" s="43"/>
      <c r="K85" s="43"/>
      <c r="L85" s="70"/>
    </row>
    <row r="86" spans="1:12" ht="15" thickBot="1" x14ac:dyDescent="0.25">
      <c r="A86" s="230" t="s">
        <v>265</v>
      </c>
      <c r="B86" s="109" t="s">
        <v>1</v>
      </c>
      <c r="C86" s="110" t="s">
        <v>2</v>
      </c>
      <c r="D86" s="152">
        <v>2011</v>
      </c>
      <c r="E86" s="153">
        <v>2012</v>
      </c>
      <c r="F86" s="153">
        <v>2013</v>
      </c>
      <c r="G86" s="153">
        <v>2014</v>
      </c>
      <c r="H86" s="153">
        <v>2015</v>
      </c>
      <c r="I86" s="153">
        <v>2016</v>
      </c>
      <c r="J86" s="153">
        <v>2017</v>
      </c>
      <c r="K86" s="153">
        <v>2018</v>
      </c>
      <c r="L86" s="154">
        <v>2019</v>
      </c>
    </row>
    <row r="87" spans="1:12" ht="14.45" customHeight="1" x14ac:dyDescent="0.2">
      <c r="A87" s="247" t="s">
        <v>296</v>
      </c>
      <c r="B87" s="6"/>
      <c r="C87" s="111" t="s">
        <v>206</v>
      </c>
      <c r="D87" s="6"/>
      <c r="E87" s="14"/>
      <c r="F87" s="14"/>
      <c r="G87" s="14"/>
      <c r="H87" s="14"/>
      <c r="I87" s="14"/>
      <c r="J87" s="14"/>
      <c r="K87" s="14"/>
      <c r="L87" s="139"/>
    </row>
    <row r="88" spans="1:12" ht="16.5" x14ac:dyDescent="0.35">
      <c r="A88" s="248"/>
      <c r="B88" s="223" t="s">
        <v>96</v>
      </c>
      <c r="C88" s="79" t="s">
        <v>129</v>
      </c>
      <c r="D88" s="155">
        <f>'Summarized Financial Statements'!B31</f>
        <v>7.65</v>
      </c>
      <c r="E88" s="156">
        <f>'Summarized Financial Statements'!C31</f>
        <v>3.58</v>
      </c>
      <c r="F88" s="156">
        <f>'Summarized Financial Statements'!D31</f>
        <v>-6.35</v>
      </c>
      <c r="G88" s="156">
        <f>'Summarized Financial Statements'!E31</f>
        <v>-2.25</v>
      </c>
      <c r="H88" s="156">
        <f>'Summarized Financial Statements'!F31</f>
        <v>-17.21</v>
      </c>
      <c r="I88" s="156">
        <f>'Summarized Financial Statements'!G31</f>
        <v>-17.53</v>
      </c>
      <c r="J88" s="156">
        <f>'Summarized Financial Statements'!H31</f>
        <v>-6.82</v>
      </c>
      <c r="K88" s="156">
        <f>'Summarized Financial Statements'!I31</f>
        <v>-1.3</v>
      </c>
      <c r="L88" s="157">
        <f>'Summarized Financial Statements'!J31</f>
        <v>-2.23</v>
      </c>
    </row>
    <row r="89" spans="1:12" ht="15" customHeight="1" thickBot="1" x14ac:dyDescent="0.25">
      <c r="A89" s="248"/>
      <c r="B89" s="81"/>
      <c r="C89" s="82" t="s">
        <v>46</v>
      </c>
      <c r="D89" s="59"/>
      <c r="E89" s="43"/>
      <c r="F89" s="43"/>
      <c r="G89" s="43"/>
      <c r="H89" s="43"/>
      <c r="I89" s="43"/>
      <c r="J89" s="43"/>
      <c r="K89" s="43"/>
      <c r="L89" s="70"/>
    </row>
    <row r="90" spans="1:12" ht="14.45" customHeight="1" x14ac:dyDescent="0.2">
      <c r="A90" s="248"/>
      <c r="B90" s="76"/>
      <c r="C90" s="77"/>
      <c r="D90" s="6"/>
      <c r="E90" s="14"/>
      <c r="F90" s="14"/>
      <c r="G90" s="14"/>
      <c r="H90" s="14"/>
      <c r="I90" s="14"/>
      <c r="J90" s="14"/>
      <c r="K90" s="14"/>
      <c r="L90" s="139"/>
    </row>
    <row r="91" spans="1:12" ht="14.45" customHeight="1" x14ac:dyDescent="0.2">
      <c r="A91" s="248"/>
      <c r="B91" s="78" t="s">
        <v>97</v>
      </c>
      <c r="C91" s="79" t="s">
        <v>128</v>
      </c>
      <c r="D91" s="158">
        <f>'Summarized Financial Statements'!B30</f>
        <v>462</v>
      </c>
      <c r="E91" s="159">
        <f>'Summarized Financial Statements'!C30</f>
        <v>374</v>
      </c>
      <c r="F91" s="159">
        <f>'Summarized Financial Statements'!D30</f>
        <v>0</v>
      </c>
      <c r="G91" s="159">
        <f>'Summarized Financial Statements'!E30</f>
        <v>0</v>
      </c>
      <c r="H91" s="159">
        <f>'Summarized Financial Statements'!F30</f>
        <v>0</v>
      </c>
      <c r="I91" s="159">
        <f>'Summarized Financial Statements'!G30</f>
        <v>0</v>
      </c>
      <c r="J91" s="159">
        <f>'Summarized Financial Statements'!H30</f>
        <v>0</v>
      </c>
      <c r="K91" s="159">
        <f>'Summarized Financial Statements'!I30</f>
        <v>0</v>
      </c>
      <c r="L91" s="160">
        <f>'Summarized Financial Statements'!J30</f>
        <v>0</v>
      </c>
    </row>
    <row r="92" spans="1:12" ht="14.45" customHeight="1" x14ac:dyDescent="0.2">
      <c r="A92" s="248"/>
      <c r="B92" s="78"/>
      <c r="C92" s="75" t="s">
        <v>47</v>
      </c>
      <c r="D92" s="6">
        <f>'Summarized Financial Statements'!B95</f>
        <v>462</v>
      </c>
      <c r="E92" s="14">
        <f>'Summarized Financial Statements'!C95</f>
        <v>462</v>
      </c>
      <c r="F92" s="14">
        <f>'Summarized Financial Statements'!D95</f>
        <v>1238</v>
      </c>
      <c r="G92" s="14">
        <f>'Summarized Financial Statements'!E95</f>
        <v>1496</v>
      </c>
      <c r="H92" s="14">
        <f>'Summarized Financial Statements'!F95</f>
        <v>1496</v>
      </c>
      <c r="I92" s="14">
        <f>'Summarized Financial Statements'!G95</f>
        <v>1496</v>
      </c>
      <c r="J92" s="14">
        <f>'Summarized Financial Statements'!H95</f>
        <v>1496</v>
      </c>
      <c r="K92" s="14">
        <f>'Summarized Financial Statements'!I95</f>
        <v>5824</v>
      </c>
      <c r="L92" s="139">
        <f>'Summarized Financial Statements'!J95</f>
        <v>5824</v>
      </c>
    </row>
    <row r="93" spans="1:12" ht="16.5" x14ac:dyDescent="0.35">
      <c r="A93" s="248"/>
      <c r="B93" s="78"/>
      <c r="C93" s="75"/>
      <c r="D93" s="136">
        <f>D91/D92</f>
        <v>1</v>
      </c>
      <c r="E93" s="137">
        <f t="shared" ref="E93:H93" si="26">E91/E92</f>
        <v>0.80952380952380953</v>
      </c>
      <c r="F93" s="137">
        <f t="shared" si="26"/>
        <v>0</v>
      </c>
      <c r="G93" s="137">
        <f t="shared" si="26"/>
        <v>0</v>
      </c>
      <c r="H93" s="137">
        <f t="shared" si="26"/>
        <v>0</v>
      </c>
      <c r="I93" s="137">
        <f t="shared" ref="I93:L93" si="27">I91/I92</f>
        <v>0</v>
      </c>
      <c r="J93" s="137">
        <f t="shared" si="27"/>
        <v>0</v>
      </c>
      <c r="K93" s="137">
        <f t="shared" si="27"/>
        <v>0</v>
      </c>
      <c r="L93" s="138">
        <f t="shared" si="27"/>
        <v>0</v>
      </c>
    </row>
    <row r="94" spans="1:12" ht="15" customHeight="1" thickBot="1" x14ac:dyDescent="0.25">
      <c r="A94" s="248"/>
      <c r="B94" s="81"/>
      <c r="C94" s="82"/>
      <c r="D94" s="59"/>
      <c r="E94" s="43"/>
      <c r="F94" s="43"/>
      <c r="G94" s="43"/>
      <c r="H94" s="43"/>
      <c r="I94" s="43"/>
      <c r="J94" s="43"/>
      <c r="K94" s="43"/>
      <c r="L94" s="70"/>
    </row>
    <row r="95" spans="1:12" ht="14.45" customHeight="1" x14ac:dyDescent="0.2">
      <c r="A95" s="248"/>
      <c r="B95" s="76" t="s">
        <v>105</v>
      </c>
      <c r="C95" s="113" t="s">
        <v>127</v>
      </c>
      <c r="D95" s="161">
        <f>'Summarized Financial Statements'!B63</f>
        <v>23090</v>
      </c>
      <c r="E95" s="162">
        <f>'Summarized Financial Statements'!C63</f>
        <v>22962</v>
      </c>
      <c r="F95" s="162">
        <f>'Summarized Financial Statements'!D63</f>
        <v>31155</v>
      </c>
      <c r="G95" s="162">
        <f>'Summarized Financial Statements'!E63</f>
        <v>28186</v>
      </c>
      <c r="H95" s="162">
        <f>'Summarized Financial Statements'!F63</f>
        <v>-6009</v>
      </c>
      <c r="I95" s="162">
        <f>'Summarized Financial Statements'!G63</f>
        <v>-35718</v>
      </c>
      <c r="J95" s="162">
        <f>'Summarized Financial Statements'!H63</f>
        <v>-44964</v>
      </c>
      <c r="K95" s="162">
        <f>'Summarized Financial Statements'!I63</f>
        <v>-17946</v>
      </c>
      <c r="L95" s="163">
        <f>'Summarized Financial Statements'!J63</f>
        <v>-2538</v>
      </c>
    </row>
    <row r="96" spans="1:12" ht="14.45" customHeight="1" x14ac:dyDescent="0.2">
      <c r="A96" s="248"/>
      <c r="B96" s="78"/>
      <c r="C96" s="75" t="s">
        <v>47</v>
      </c>
      <c r="D96" s="133">
        <f>'Summarized Financial Statements'!B95</f>
        <v>462</v>
      </c>
      <c r="E96" s="134">
        <f>'Summarized Financial Statements'!C95</f>
        <v>462</v>
      </c>
      <c r="F96" s="134">
        <f>'Summarized Financial Statements'!D95</f>
        <v>1238</v>
      </c>
      <c r="G96" s="134">
        <f>'Summarized Financial Statements'!E95</f>
        <v>1496</v>
      </c>
      <c r="H96" s="134">
        <f>'Summarized Financial Statements'!F95</f>
        <v>1496</v>
      </c>
      <c r="I96" s="134">
        <f>'Summarized Financial Statements'!G95</f>
        <v>1496</v>
      </c>
      <c r="J96" s="134">
        <f>'Summarized Financial Statements'!H95</f>
        <v>1496</v>
      </c>
      <c r="K96" s="134">
        <f>'Summarized Financial Statements'!I95</f>
        <v>5824</v>
      </c>
      <c r="L96" s="135">
        <f>'Summarized Financial Statements'!J95</f>
        <v>5824</v>
      </c>
    </row>
    <row r="97" spans="1:12" ht="16.5" x14ac:dyDescent="0.35">
      <c r="A97" s="248"/>
      <c r="B97" s="78"/>
      <c r="C97" s="75"/>
      <c r="D97" s="136">
        <f>D95/D96</f>
        <v>49.978354978354979</v>
      </c>
      <c r="E97" s="137">
        <f t="shared" ref="E97:H97" si="28">E95/E96</f>
        <v>49.701298701298704</v>
      </c>
      <c r="F97" s="137">
        <f t="shared" si="28"/>
        <v>25.165589660743134</v>
      </c>
      <c r="G97" s="137">
        <f t="shared" si="28"/>
        <v>18.84090909090909</v>
      </c>
      <c r="H97" s="137">
        <f t="shared" si="28"/>
        <v>-4.016711229946524</v>
      </c>
      <c r="I97" s="137">
        <f t="shared" ref="I97:L97" si="29">I95/I96</f>
        <v>-23.87566844919786</v>
      </c>
      <c r="J97" s="137">
        <f t="shared" si="29"/>
        <v>-30.05614973262032</v>
      </c>
      <c r="K97" s="137">
        <f t="shared" si="29"/>
        <v>-3.0813873626373627</v>
      </c>
      <c r="L97" s="138">
        <f t="shared" si="29"/>
        <v>-0.43578296703296704</v>
      </c>
    </row>
    <row r="98" spans="1:12" ht="15" customHeight="1" thickBot="1" x14ac:dyDescent="0.25">
      <c r="A98" s="219"/>
      <c r="B98" s="81"/>
      <c r="C98" s="82"/>
      <c r="D98" s="164"/>
      <c r="E98" s="165"/>
      <c r="F98" s="165"/>
      <c r="G98" s="165"/>
      <c r="H98" s="165"/>
      <c r="I98" s="165"/>
      <c r="J98" s="165"/>
      <c r="K98" s="165"/>
      <c r="L98" s="166"/>
    </row>
    <row r="99" spans="1:12" ht="16.5" x14ac:dyDescent="0.35">
      <c r="A99" s="219"/>
      <c r="B99" s="76" t="s">
        <v>106</v>
      </c>
      <c r="C99" s="113" t="s">
        <v>130</v>
      </c>
      <c r="D99" s="167">
        <f>D88</f>
        <v>7.65</v>
      </c>
      <c r="E99" s="168">
        <f t="shared" ref="E99:H99" si="30">E88</f>
        <v>3.58</v>
      </c>
      <c r="F99" s="168">
        <f t="shared" si="30"/>
        <v>-6.35</v>
      </c>
      <c r="G99" s="168">
        <f t="shared" si="30"/>
        <v>-2.25</v>
      </c>
      <c r="H99" s="168">
        <f t="shared" si="30"/>
        <v>-17.21</v>
      </c>
      <c r="I99" s="168">
        <f t="shared" ref="I99:L99" si="31">I88</f>
        <v>-17.53</v>
      </c>
      <c r="J99" s="168">
        <f t="shared" si="31"/>
        <v>-6.82</v>
      </c>
      <c r="K99" s="168">
        <f t="shared" si="31"/>
        <v>-1.3</v>
      </c>
      <c r="L99" s="169">
        <f t="shared" si="31"/>
        <v>-2.23</v>
      </c>
    </row>
    <row r="100" spans="1:12" ht="14.45" customHeight="1" x14ac:dyDescent="0.2">
      <c r="A100" s="219"/>
      <c r="B100" s="78"/>
      <c r="C100" s="75" t="s">
        <v>131</v>
      </c>
      <c r="D100" s="170">
        <f>'Summarized Financial Statements'!B96</f>
        <v>32.25</v>
      </c>
      <c r="E100" s="171">
        <f>'Summarized Financial Statements'!C96</f>
        <v>13.95</v>
      </c>
      <c r="F100" s="171">
        <f>'Summarized Financial Statements'!D96</f>
        <v>10.9</v>
      </c>
      <c r="G100" s="171">
        <f>'Summarized Financial Statements'!E96</f>
        <v>12.5</v>
      </c>
      <c r="H100" s="171">
        <f>'Summarized Financial Statements'!F96</f>
        <v>8.1999999999999993</v>
      </c>
      <c r="I100" s="171">
        <f>'Summarized Financial Statements'!G96</f>
        <v>4.45</v>
      </c>
      <c r="J100" s="171">
        <f>'Summarized Financial Statements'!H96</f>
        <v>5.95</v>
      </c>
      <c r="K100" s="171">
        <f>'Summarized Financial Statements'!I96</f>
        <v>10.85</v>
      </c>
      <c r="L100" s="172">
        <f>'Summarized Financial Statements'!J96</f>
        <v>4.91</v>
      </c>
    </row>
    <row r="101" spans="1:12" ht="14.45" customHeight="1" x14ac:dyDescent="0.2">
      <c r="A101" s="219"/>
      <c r="B101" s="78"/>
      <c r="C101" s="75"/>
      <c r="D101" s="143">
        <f>D99/D100</f>
        <v>0.23720930232558141</v>
      </c>
      <c r="E101" s="144">
        <f t="shared" ref="E101:H101" si="32">E99/E100</f>
        <v>0.25663082437275986</v>
      </c>
      <c r="F101" s="144">
        <f t="shared" si="32"/>
        <v>-0.58256880733944949</v>
      </c>
      <c r="G101" s="144">
        <f t="shared" si="32"/>
        <v>-0.18</v>
      </c>
      <c r="H101" s="144">
        <f t="shared" si="32"/>
        <v>-2.0987804878048784</v>
      </c>
      <c r="I101" s="144">
        <f t="shared" ref="I101:L101" si="33">I99/I100</f>
        <v>-3.9393258426966291</v>
      </c>
      <c r="J101" s="144">
        <f t="shared" si="33"/>
        <v>-1.1462184873949579</v>
      </c>
      <c r="K101" s="144">
        <f t="shared" si="33"/>
        <v>-0.11981566820276499</v>
      </c>
      <c r="L101" s="145">
        <f t="shared" si="33"/>
        <v>-0.45417515274949083</v>
      </c>
    </row>
    <row r="102" spans="1:12" ht="15" customHeight="1" thickBot="1" x14ac:dyDescent="0.25">
      <c r="A102" s="219"/>
      <c r="B102" s="81"/>
      <c r="C102" s="82"/>
      <c r="D102" s="59"/>
      <c r="E102" s="43"/>
      <c r="F102" s="43"/>
      <c r="G102" s="43"/>
      <c r="H102" s="43"/>
      <c r="I102" s="43"/>
      <c r="J102" s="43"/>
      <c r="K102" s="43"/>
      <c r="L102" s="70"/>
    </row>
    <row r="103" spans="1:12" ht="16.5" x14ac:dyDescent="0.35">
      <c r="A103" s="219"/>
      <c r="B103" s="76" t="s">
        <v>107</v>
      </c>
      <c r="C103" s="113" t="s">
        <v>132</v>
      </c>
      <c r="D103" s="167">
        <f>D93</f>
        <v>1</v>
      </c>
      <c r="E103" s="168">
        <f t="shared" ref="E103:H103" si="34">E93</f>
        <v>0.80952380952380953</v>
      </c>
      <c r="F103" s="168">
        <f t="shared" si="34"/>
        <v>0</v>
      </c>
      <c r="G103" s="168">
        <f t="shared" si="34"/>
        <v>0</v>
      </c>
      <c r="H103" s="168">
        <f t="shared" si="34"/>
        <v>0</v>
      </c>
      <c r="I103" s="168">
        <f t="shared" ref="I103:L103" si="35">I93</f>
        <v>0</v>
      </c>
      <c r="J103" s="168">
        <f t="shared" si="35"/>
        <v>0</v>
      </c>
      <c r="K103" s="168">
        <f t="shared" si="35"/>
        <v>0</v>
      </c>
      <c r="L103" s="169">
        <f t="shared" si="35"/>
        <v>0</v>
      </c>
    </row>
    <row r="104" spans="1:12" ht="14.45" customHeight="1" x14ac:dyDescent="0.2">
      <c r="A104" s="220"/>
      <c r="B104" s="78"/>
      <c r="C104" s="75" t="s">
        <v>131</v>
      </c>
      <c r="D104" s="170">
        <f>D100</f>
        <v>32.25</v>
      </c>
      <c r="E104" s="171">
        <f t="shared" ref="E104:H104" si="36">E100</f>
        <v>13.95</v>
      </c>
      <c r="F104" s="171">
        <f t="shared" si="36"/>
        <v>10.9</v>
      </c>
      <c r="G104" s="171">
        <f t="shared" si="36"/>
        <v>12.5</v>
      </c>
      <c r="H104" s="171">
        <f t="shared" si="36"/>
        <v>8.1999999999999993</v>
      </c>
      <c r="I104" s="171">
        <f t="shared" ref="I104:L104" si="37">I100</f>
        <v>4.45</v>
      </c>
      <c r="J104" s="171">
        <f t="shared" si="37"/>
        <v>5.95</v>
      </c>
      <c r="K104" s="171">
        <f t="shared" si="37"/>
        <v>10.85</v>
      </c>
      <c r="L104" s="172">
        <f t="shared" si="37"/>
        <v>4.91</v>
      </c>
    </row>
    <row r="105" spans="1:12" x14ac:dyDescent="0.2">
      <c r="A105" s="12"/>
      <c r="B105" s="78"/>
      <c r="C105" s="75"/>
      <c r="D105" s="143">
        <f>D103/D104</f>
        <v>3.1007751937984496E-2</v>
      </c>
      <c r="E105" s="144">
        <f t="shared" ref="E105:H105" si="38">E103/E104</f>
        <v>5.8030380611025778E-2</v>
      </c>
      <c r="F105" s="144">
        <f t="shared" si="38"/>
        <v>0</v>
      </c>
      <c r="G105" s="144">
        <f t="shared" si="38"/>
        <v>0</v>
      </c>
      <c r="H105" s="144">
        <f t="shared" si="38"/>
        <v>0</v>
      </c>
      <c r="I105" s="144">
        <f t="shared" ref="I105:L105" si="39">I103/I104</f>
        <v>0</v>
      </c>
      <c r="J105" s="144">
        <f t="shared" si="39"/>
        <v>0</v>
      </c>
      <c r="K105" s="144">
        <f t="shared" si="39"/>
        <v>0</v>
      </c>
      <c r="L105" s="145">
        <f t="shared" si="39"/>
        <v>0</v>
      </c>
    </row>
    <row r="106" spans="1:12" ht="15" thickBot="1" x14ac:dyDescent="0.25">
      <c r="A106" s="12"/>
      <c r="B106" s="81"/>
      <c r="C106" s="82"/>
      <c r="D106" s="59"/>
      <c r="E106" s="43"/>
      <c r="F106" s="43"/>
      <c r="G106" s="43"/>
      <c r="H106" s="43"/>
      <c r="I106" s="43"/>
      <c r="J106" s="43"/>
      <c r="K106" s="43"/>
      <c r="L106" s="70"/>
    </row>
    <row r="107" spans="1:12" ht="16.5" x14ac:dyDescent="0.35">
      <c r="A107" s="12"/>
      <c r="B107" s="224" t="s">
        <v>108</v>
      </c>
      <c r="C107" s="113" t="s">
        <v>133</v>
      </c>
      <c r="D107" s="167">
        <f>D104</f>
        <v>32.25</v>
      </c>
      <c r="E107" s="168">
        <f t="shared" ref="E107:H107" si="40">E104</f>
        <v>13.95</v>
      </c>
      <c r="F107" s="168">
        <f t="shared" si="40"/>
        <v>10.9</v>
      </c>
      <c r="G107" s="168">
        <f t="shared" si="40"/>
        <v>12.5</v>
      </c>
      <c r="H107" s="168">
        <f t="shared" si="40"/>
        <v>8.1999999999999993</v>
      </c>
      <c r="I107" s="168">
        <f t="shared" ref="I107:L107" si="41">I104</f>
        <v>4.45</v>
      </c>
      <c r="J107" s="168">
        <f t="shared" si="41"/>
        <v>5.95</v>
      </c>
      <c r="K107" s="168">
        <f t="shared" si="41"/>
        <v>10.85</v>
      </c>
      <c r="L107" s="169">
        <f t="shared" si="41"/>
        <v>4.91</v>
      </c>
    </row>
    <row r="108" spans="1:12" x14ac:dyDescent="0.2">
      <c r="A108" s="12"/>
      <c r="B108" s="78"/>
      <c r="C108" s="75" t="s">
        <v>134</v>
      </c>
      <c r="D108" s="170">
        <f>D88</f>
        <v>7.65</v>
      </c>
      <c r="E108" s="171">
        <f t="shared" ref="E108:H108" si="42">E88</f>
        <v>3.58</v>
      </c>
      <c r="F108" s="171">
        <f t="shared" si="42"/>
        <v>-6.35</v>
      </c>
      <c r="G108" s="171">
        <f t="shared" si="42"/>
        <v>-2.25</v>
      </c>
      <c r="H108" s="171">
        <f t="shared" si="42"/>
        <v>-17.21</v>
      </c>
      <c r="I108" s="171">
        <f t="shared" ref="I108:L108" si="43">I88</f>
        <v>-17.53</v>
      </c>
      <c r="J108" s="171">
        <f t="shared" si="43"/>
        <v>-6.82</v>
      </c>
      <c r="K108" s="171">
        <f t="shared" si="43"/>
        <v>-1.3</v>
      </c>
      <c r="L108" s="172">
        <f t="shared" si="43"/>
        <v>-2.23</v>
      </c>
    </row>
    <row r="109" spans="1:12" ht="16.5" x14ac:dyDescent="0.35">
      <c r="A109" s="16"/>
      <c r="B109" s="78"/>
      <c r="C109" s="75"/>
      <c r="D109" s="136">
        <f>D107/D108</f>
        <v>4.215686274509804</v>
      </c>
      <c r="E109" s="137">
        <f t="shared" ref="E109:H109" si="44">E107/E108</f>
        <v>3.896648044692737</v>
      </c>
      <c r="F109" s="137">
        <f t="shared" si="44"/>
        <v>-1.7165354330708662</v>
      </c>
      <c r="G109" s="137">
        <f t="shared" si="44"/>
        <v>-5.5555555555555554</v>
      </c>
      <c r="H109" s="137">
        <f t="shared" si="44"/>
        <v>-0.47646717024985469</v>
      </c>
      <c r="I109" s="137">
        <f t="shared" ref="I109:L109" si="45">I107/I108</f>
        <v>-0.25385054192812323</v>
      </c>
      <c r="J109" s="137">
        <f t="shared" si="45"/>
        <v>-0.87243401759530792</v>
      </c>
      <c r="K109" s="137">
        <f t="shared" si="45"/>
        <v>-8.3461538461538449</v>
      </c>
      <c r="L109" s="138">
        <f t="shared" si="45"/>
        <v>-2.2017937219730941</v>
      </c>
    </row>
    <row r="110" spans="1:12" ht="15" thickBot="1" x14ac:dyDescent="0.25">
      <c r="A110" s="14"/>
      <c r="B110" s="81"/>
      <c r="C110" s="82"/>
      <c r="D110" s="59"/>
      <c r="E110" s="43"/>
      <c r="F110" s="43"/>
      <c r="G110" s="43"/>
      <c r="H110" s="43"/>
      <c r="I110" s="43"/>
      <c r="J110" s="43"/>
      <c r="K110" s="43"/>
      <c r="L110" s="70"/>
    </row>
    <row r="111" spans="1:12" ht="15" thickBot="1" x14ac:dyDescent="0.25">
      <c r="A111" s="230" t="s">
        <v>266</v>
      </c>
      <c r="B111" s="109" t="s">
        <v>1</v>
      </c>
      <c r="C111" s="110" t="s">
        <v>2</v>
      </c>
      <c r="D111" s="140">
        <v>2011</v>
      </c>
      <c r="E111" s="141">
        <v>2012</v>
      </c>
      <c r="F111" s="141">
        <v>2013</v>
      </c>
      <c r="G111" s="141">
        <v>2014</v>
      </c>
      <c r="H111" s="141">
        <v>2015</v>
      </c>
      <c r="I111" s="141">
        <v>2016</v>
      </c>
      <c r="J111" s="141">
        <v>2017</v>
      </c>
      <c r="K111" s="141">
        <v>2018</v>
      </c>
      <c r="L111" s="142">
        <v>2019</v>
      </c>
    </row>
    <row r="112" spans="1:12" ht="18" customHeight="1" x14ac:dyDescent="0.2">
      <c r="A112" s="245" t="s">
        <v>297</v>
      </c>
      <c r="B112" s="78"/>
      <c r="C112" s="104"/>
      <c r="D112" s="6"/>
      <c r="E112" s="14"/>
      <c r="F112" s="14"/>
      <c r="G112" s="14"/>
      <c r="H112" s="14"/>
      <c r="I112" s="14"/>
      <c r="J112" s="14"/>
      <c r="K112" s="14"/>
      <c r="L112" s="139"/>
    </row>
    <row r="113" spans="1:12" ht="16.5" x14ac:dyDescent="0.35">
      <c r="A113" s="246"/>
      <c r="B113" s="223" t="s">
        <v>48</v>
      </c>
      <c r="C113" s="79" t="s">
        <v>115</v>
      </c>
      <c r="D113" s="146">
        <f>'Summarized Financial Statements'!B91</f>
        <v>9214</v>
      </c>
      <c r="E113" s="147">
        <f>'Summarized Financial Statements'!C91</f>
        <v>4378</v>
      </c>
      <c r="F113" s="147">
        <f>'Summarized Financial Statements'!D91</f>
        <v>-537</v>
      </c>
      <c r="G113" s="147">
        <f>'Summarized Financial Statements'!E91</f>
        <v>2738</v>
      </c>
      <c r="H113" s="147">
        <f>'Summarized Financial Statements'!F91</f>
        <v>1214</v>
      </c>
      <c r="I113" s="147">
        <f>'Summarized Financial Statements'!G91</f>
        <v>6362</v>
      </c>
      <c r="J113" s="147">
        <f>'Summarized Financial Statements'!H91</f>
        <v>5945</v>
      </c>
      <c r="K113" s="147">
        <f>'Summarized Financial Statements'!I91</f>
        <v>6383</v>
      </c>
      <c r="L113" s="148">
        <f>'Summarized Financial Statements'!J91</f>
        <v>15941</v>
      </c>
    </row>
    <row r="114" spans="1:12" ht="14.45" customHeight="1" x14ac:dyDescent="0.2">
      <c r="A114" s="246"/>
      <c r="B114" s="78"/>
      <c r="C114" s="75" t="s">
        <v>109</v>
      </c>
      <c r="D114" s="133">
        <f>'Summarized Financial Statements'!B6</f>
        <v>85836</v>
      </c>
      <c r="E114" s="134">
        <f>'Summarized Financial Statements'!C6</f>
        <v>107897</v>
      </c>
      <c r="F114" s="134">
        <f>'Summarized Financial Statements'!D6</f>
        <v>98860</v>
      </c>
      <c r="G114" s="134">
        <f>'Summarized Financial Statements'!E6</f>
        <v>106009</v>
      </c>
      <c r="H114" s="134">
        <f>'Summarized Financial Statements'!F6</f>
        <v>110161</v>
      </c>
      <c r="I114" s="134">
        <f>'Summarized Financial Statements'!G6</f>
        <v>110807</v>
      </c>
      <c r="J114" s="134">
        <f>'Summarized Financial Statements'!H6</f>
        <v>105082</v>
      </c>
      <c r="K114" s="134">
        <f>'Summarized Financial Statements'!I6</f>
        <v>114185</v>
      </c>
      <c r="L114" s="135">
        <f>'Summarized Financial Statements'!J6</f>
        <v>127678</v>
      </c>
    </row>
    <row r="115" spans="1:12" ht="16.5" x14ac:dyDescent="0.35">
      <c r="A115" s="246"/>
      <c r="B115" s="78"/>
      <c r="C115" s="75"/>
      <c r="D115" s="136">
        <f>D113/D114</f>
        <v>0.10734423784892119</v>
      </c>
      <c r="E115" s="137">
        <f t="shared" ref="E115:H115" si="46">E113/E114</f>
        <v>4.057573426508615E-2</v>
      </c>
      <c r="F115" s="137">
        <f t="shared" si="46"/>
        <v>-5.4319239328343115E-3</v>
      </c>
      <c r="G115" s="137">
        <f t="shared" si="46"/>
        <v>2.5827995736211078E-2</v>
      </c>
      <c r="H115" s="137">
        <f t="shared" si="46"/>
        <v>1.1020234021114551E-2</v>
      </c>
      <c r="I115" s="137">
        <f t="shared" ref="I115:L115" si="47">I113/I114</f>
        <v>5.7415145252556248E-2</v>
      </c>
      <c r="J115" s="137">
        <f t="shared" si="47"/>
        <v>5.6574865343255745E-2</v>
      </c>
      <c r="K115" s="137">
        <f t="shared" si="47"/>
        <v>5.5900512326487718E-2</v>
      </c>
      <c r="L115" s="138">
        <f t="shared" si="47"/>
        <v>0.12485314619589906</v>
      </c>
    </row>
    <row r="116" spans="1:12" ht="15" customHeight="1" thickBot="1" x14ac:dyDescent="0.25">
      <c r="A116" s="246"/>
      <c r="B116" s="81"/>
      <c r="C116" s="82"/>
      <c r="D116" s="59"/>
      <c r="E116" s="43"/>
      <c r="F116" s="43"/>
      <c r="G116" s="43"/>
      <c r="H116" s="43"/>
      <c r="I116" s="43"/>
      <c r="J116" s="43"/>
      <c r="K116" s="43"/>
      <c r="L116" s="70"/>
    </row>
    <row r="117" spans="1:12" ht="16.5" x14ac:dyDescent="0.35">
      <c r="A117" s="246"/>
      <c r="B117" s="224" t="s">
        <v>207</v>
      </c>
      <c r="C117" s="113" t="s">
        <v>49</v>
      </c>
      <c r="D117" s="173">
        <f>D113</f>
        <v>9214</v>
      </c>
      <c r="E117" s="174">
        <f t="shared" ref="E117:H117" si="48">E113</f>
        <v>4378</v>
      </c>
      <c r="F117" s="174">
        <f t="shared" si="48"/>
        <v>-537</v>
      </c>
      <c r="G117" s="174">
        <f t="shared" si="48"/>
        <v>2738</v>
      </c>
      <c r="H117" s="174">
        <f t="shared" si="48"/>
        <v>1214</v>
      </c>
      <c r="I117" s="174">
        <f t="shared" ref="I117:L117" si="49">I113</f>
        <v>6362</v>
      </c>
      <c r="J117" s="174">
        <f t="shared" si="49"/>
        <v>5945</v>
      </c>
      <c r="K117" s="174">
        <f t="shared" si="49"/>
        <v>6383</v>
      </c>
      <c r="L117" s="175">
        <f t="shared" si="49"/>
        <v>15941</v>
      </c>
    </row>
    <row r="118" spans="1:12" ht="14.45" customHeight="1" x14ac:dyDescent="0.2">
      <c r="A118" s="246"/>
      <c r="B118" s="78"/>
      <c r="C118" s="75" t="s">
        <v>51</v>
      </c>
      <c r="D118" s="133">
        <f>'Summarized Financial Statements'!B56</f>
        <v>78712</v>
      </c>
      <c r="E118" s="134">
        <f>'Summarized Financial Statements'!C56</f>
        <v>77432</v>
      </c>
      <c r="F118" s="134">
        <f>'Summarized Financial Statements'!D56</f>
        <v>122696</v>
      </c>
      <c r="G118" s="134">
        <f>'Summarized Financial Statements'!E56</f>
        <v>148657</v>
      </c>
      <c r="H118" s="134">
        <f>'Summarized Financial Statements'!F56</f>
        <v>182063</v>
      </c>
      <c r="I118" s="134">
        <f>'Summarized Financial Statements'!G56</f>
        <v>155685</v>
      </c>
      <c r="J118" s="134">
        <f>'Summarized Financial Statements'!H56</f>
        <v>146144</v>
      </c>
      <c r="K118" s="134">
        <f>'Summarized Financial Statements'!I56</f>
        <v>136634</v>
      </c>
      <c r="L118" s="135">
        <f>'Summarized Financial Statements'!J56</f>
        <v>195673</v>
      </c>
    </row>
    <row r="119" spans="1:12" ht="16.5" x14ac:dyDescent="0.35">
      <c r="A119" s="246"/>
      <c r="B119" s="78"/>
      <c r="C119" s="75"/>
      <c r="D119" s="176">
        <f>D117/D118</f>
        <v>0.11705966053460717</v>
      </c>
      <c r="E119" s="177">
        <f t="shared" ref="E119:H119" si="50">E117/E118</f>
        <v>5.6539931811137513E-2</v>
      </c>
      <c r="F119" s="177">
        <f t="shared" si="50"/>
        <v>-4.3766707961139725E-3</v>
      </c>
      <c r="G119" s="177">
        <f t="shared" si="50"/>
        <v>1.8418237957176588E-2</v>
      </c>
      <c r="H119" s="177">
        <f t="shared" si="50"/>
        <v>6.6680215090380805E-3</v>
      </c>
      <c r="I119" s="177">
        <f t="shared" ref="I119:L119" si="51">I117/I118</f>
        <v>4.0864566271638245E-2</v>
      </c>
      <c r="J119" s="177">
        <f t="shared" si="51"/>
        <v>4.0679056273264728E-2</v>
      </c>
      <c r="K119" s="177">
        <f t="shared" si="51"/>
        <v>4.6716044322789349E-2</v>
      </c>
      <c r="L119" s="178">
        <f t="shared" si="51"/>
        <v>8.1467550454073889E-2</v>
      </c>
    </row>
    <row r="120" spans="1:12" ht="15" customHeight="1" thickBot="1" x14ac:dyDescent="0.25">
      <c r="A120" s="221"/>
      <c r="B120" s="81"/>
      <c r="C120" s="82"/>
      <c r="D120" s="59"/>
      <c r="E120" s="43"/>
      <c r="F120" s="43"/>
      <c r="G120" s="43"/>
      <c r="H120" s="43"/>
      <c r="I120" s="43"/>
      <c r="J120" s="43"/>
      <c r="K120" s="43"/>
      <c r="L120" s="70"/>
    </row>
    <row r="121" spans="1:12" ht="16.5" x14ac:dyDescent="0.35">
      <c r="A121" s="221"/>
      <c r="B121" s="76" t="s">
        <v>208</v>
      </c>
      <c r="C121" s="113" t="s">
        <v>49</v>
      </c>
      <c r="D121" s="173">
        <f>D117</f>
        <v>9214</v>
      </c>
      <c r="E121" s="174">
        <f t="shared" ref="E121:H121" si="52">E117</f>
        <v>4378</v>
      </c>
      <c r="F121" s="174">
        <f t="shared" si="52"/>
        <v>-537</v>
      </c>
      <c r="G121" s="174">
        <f t="shared" si="52"/>
        <v>2738</v>
      </c>
      <c r="H121" s="174">
        <f t="shared" si="52"/>
        <v>1214</v>
      </c>
      <c r="I121" s="174">
        <f t="shared" ref="I121:L121" si="53">I117</f>
        <v>6362</v>
      </c>
      <c r="J121" s="174">
        <f t="shared" si="53"/>
        <v>5945</v>
      </c>
      <c r="K121" s="174">
        <f t="shared" si="53"/>
        <v>6383</v>
      </c>
      <c r="L121" s="175">
        <f t="shared" si="53"/>
        <v>15941</v>
      </c>
    </row>
    <row r="122" spans="1:12" ht="14.45" customHeight="1" x14ac:dyDescent="0.2">
      <c r="A122" s="222"/>
      <c r="B122" s="78"/>
      <c r="C122" s="75" t="s">
        <v>135</v>
      </c>
      <c r="D122" s="133">
        <f>'Summarized Financial Statements'!B63</f>
        <v>23090</v>
      </c>
      <c r="E122" s="134">
        <f>'Summarized Financial Statements'!C63</f>
        <v>22962</v>
      </c>
      <c r="F122" s="134">
        <f>'Summarized Financial Statements'!D63</f>
        <v>31155</v>
      </c>
      <c r="G122" s="134">
        <f>'Summarized Financial Statements'!E63</f>
        <v>28186</v>
      </c>
      <c r="H122" s="134">
        <f>'Summarized Financial Statements'!F63</f>
        <v>-6009</v>
      </c>
      <c r="I122" s="134">
        <f>'Summarized Financial Statements'!G63</f>
        <v>-35718</v>
      </c>
      <c r="J122" s="134">
        <f>'Summarized Financial Statements'!H63</f>
        <v>-44964</v>
      </c>
      <c r="K122" s="134">
        <f>'Summarized Financial Statements'!I63</f>
        <v>-17946</v>
      </c>
      <c r="L122" s="135">
        <f>'Summarized Financial Statements'!J63</f>
        <v>-2538</v>
      </c>
    </row>
    <row r="123" spans="1:12" x14ac:dyDescent="0.2">
      <c r="A123" s="18"/>
      <c r="B123" s="78"/>
      <c r="C123" s="75"/>
      <c r="D123" s="143">
        <f>D121/D122</f>
        <v>0.39904720658293635</v>
      </c>
      <c r="E123" s="144">
        <f t="shared" ref="E123:H123" si="54">E121/E122</f>
        <v>0.19066283424788782</v>
      </c>
      <c r="F123" s="144">
        <f t="shared" si="54"/>
        <v>-1.7236398651901783E-2</v>
      </c>
      <c r="G123" s="144">
        <f t="shared" si="54"/>
        <v>9.7140424324132543E-2</v>
      </c>
      <c r="H123" s="144">
        <f t="shared" si="54"/>
        <v>-0.20203028790148111</v>
      </c>
      <c r="I123" s="144">
        <f t="shared" ref="I123:L123" si="55">I121/I122</f>
        <v>-0.17811747578251863</v>
      </c>
      <c r="J123" s="144">
        <f t="shared" si="55"/>
        <v>-0.13221688461880615</v>
      </c>
      <c r="K123" s="144">
        <f t="shared" si="55"/>
        <v>-0.3556781455477544</v>
      </c>
      <c r="L123" s="145">
        <f t="shared" si="55"/>
        <v>-6.2809298660362494</v>
      </c>
    </row>
    <row r="124" spans="1:12" ht="15" thickBot="1" x14ac:dyDescent="0.25">
      <c r="A124" s="18"/>
      <c r="B124" s="81"/>
      <c r="C124" s="82"/>
      <c r="D124" s="59"/>
      <c r="E124" s="43"/>
      <c r="F124" s="43"/>
      <c r="G124" s="43"/>
      <c r="H124" s="43"/>
      <c r="I124" s="43"/>
      <c r="J124" s="43"/>
      <c r="K124" s="43"/>
      <c r="L124" s="70"/>
    </row>
    <row r="125" spans="1:12" ht="16.5" x14ac:dyDescent="0.35">
      <c r="A125" s="18"/>
      <c r="B125" s="76" t="s">
        <v>209</v>
      </c>
      <c r="C125" s="113" t="s">
        <v>53</v>
      </c>
      <c r="D125" s="173">
        <f>D121</f>
        <v>9214</v>
      </c>
      <c r="E125" s="174">
        <f t="shared" ref="E125:H125" si="56">E121</f>
        <v>4378</v>
      </c>
      <c r="F125" s="174">
        <f t="shared" si="56"/>
        <v>-537</v>
      </c>
      <c r="G125" s="174">
        <f t="shared" si="56"/>
        <v>2738</v>
      </c>
      <c r="H125" s="174">
        <f t="shared" si="56"/>
        <v>1214</v>
      </c>
      <c r="I125" s="174">
        <f t="shared" ref="I125:L125" si="57">I121</f>
        <v>6362</v>
      </c>
      <c r="J125" s="174">
        <f t="shared" si="57"/>
        <v>5945</v>
      </c>
      <c r="K125" s="174">
        <f t="shared" si="57"/>
        <v>6383</v>
      </c>
      <c r="L125" s="175">
        <f t="shared" si="57"/>
        <v>15941</v>
      </c>
    </row>
    <row r="126" spans="1:12" x14ac:dyDescent="0.2">
      <c r="A126" s="18"/>
      <c r="B126" s="78"/>
      <c r="C126" s="105" t="s">
        <v>54</v>
      </c>
      <c r="D126" s="133">
        <f>'Summarized Financial Statements'!B95</f>
        <v>462</v>
      </c>
      <c r="E126" s="134">
        <f>'Summarized Financial Statements'!C95</f>
        <v>462</v>
      </c>
      <c r="F126" s="134">
        <f>'Summarized Financial Statements'!D95</f>
        <v>1238</v>
      </c>
      <c r="G126" s="134">
        <f>'Summarized Financial Statements'!E95</f>
        <v>1496</v>
      </c>
      <c r="H126" s="134">
        <f>'Summarized Financial Statements'!F95</f>
        <v>1496</v>
      </c>
      <c r="I126" s="134">
        <f>'Summarized Financial Statements'!G95</f>
        <v>1496</v>
      </c>
      <c r="J126" s="134">
        <f>'Summarized Financial Statements'!H95</f>
        <v>1496</v>
      </c>
      <c r="K126" s="134">
        <f>'Summarized Financial Statements'!I95</f>
        <v>5824</v>
      </c>
      <c r="L126" s="135">
        <f>'Summarized Financial Statements'!J95</f>
        <v>5824</v>
      </c>
    </row>
    <row r="127" spans="1:12" ht="16.5" x14ac:dyDescent="0.35">
      <c r="A127" s="18"/>
      <c r="B127" s="78"/>
      <c r="C127" s="75"/>
      <c r="D127" s="136">
        <f>D125/D126</f>
        <v>19.943722943722943</v>
      </c>
      <c r="E127" s="137">
        <f t="shared" ref="E127:H127" si="58">E125/E126</f>
        <v>9.4761904761904763</v>
      </c>
      <c r="F127" s="137">
        <f t="shared" si="58"/>
        <v>-0.43376413570274636</v>
      </c>
      <c r="G127" s="137">
        <f t="shared" si="58"/>
        <v>1.8302139037433156</v>
      </c>
      <c r="H127" s="137">
        <f t="shared" si="58"/>
        <v>0.81149732620320858</v>
      </c>
      <c r="I127" s="137">
        <f t="shared" ref="I127:L127" si="59">I125/I126</f>
        <v>4.2526737967914441</v>
      </c>
      <c r="J127" s="137">
        <f t="shared" si="59"/>
        <v>3.9739304812834226</v>
      </c>
      <c r="K127" s="137">
        <f t="shared" si="59"/>
        <v>1.0959821428571428</v>
      </c>
      <c r="L127" s="138">
        <f t="shared" si="59"/>
        <v>2.7371222527472527</v>
      </c>
    </row>
    <row r="128" spans="1:12" ht="15" thickBot="1" x14ac:dyDescent="0.25">
      <c r="A128" s="18"/>
      <c r="B128" s="81"/>
      <c r="C128" s="82"/>
      <c r="D128" s="59"/>
      <c r="E128" s="43"/>
      <c r="F128" s="43"/>
      <c r="G128" s="43"/>
      <c r="H128" s="43"/>
      <c r="I128" s="43"/>
      <c r="J128" s="43"/>
      <c r="K128" s="43"/>
      <c r="L128" s="70"/>
    </row>
    <row r="129" spans="1:12" ht="16.5" x14ac:dyDescent="0.35">
      <c r="A129" s="18"/>
      <c r="B129" s="76" t="s">
        <v>210</v>
      </c>
      <c r="C129" s="113" t="s">
        <v>49</v>
      </c>
      <c r="D129" s="173">
        <f>D125</f>
        <v>9214</v>
      </c>
      <c r="E129" s="174">
        <f t="shared" ref="E129:H129" si="60">E125</f>
        <v>4378</v>
      </c>
      <c r="F129" s="174">
        <f t="shared" si="60"/>
        <v>-537</v>
      </c>
      <c r="G129" s="174">
        <f t="shared" si="60"/>
        <v>2738</v>
      </c>
      <c r="H129" s="174">
        <f t="shared" si="60"/>
        <v>1214</v>
      </c>
      <c r="I129" s="174">
        <f t="shared" ref="I129:L129" si="61">I125</f>
        <v>6362</v>
      </c>
      <c r="J129" s="174">
        <f t="shared" si="61"/>
        <v>5945</v>
      </c>
      <c r="K129" s="174">
        <f t="shared" si="61"/>
        <v>6383</v>
      </c>
      <c r="L129" s="175">
        <f t="shared" si="61"/>
        <v>15941</v>
      </c>
    </row>
    <row r="130" spans="1:12" x14ac:dyDescent="0.2">
      <c r="A130" s="18"/>
      <c r="B130" s="78"/>
      <c r="C130" s="75" t="s">
        <v>56</v>
      </c>
      <c r="D130" s="133">
        <f>'Summarized Financial Statements'!B88</f>
        <v>55569</v>
      </c>
      <c r="E130" s="134">
        <f>'Summarized Financial Statements'!C88</f>
        <v>54409</v>
      </c>
      <c r="F130" s="134">
        <f>'Summarized Financial Statements'!D88</f>
        <v>91487</v>
      </c>
      <c r="G130" s="134">
        <f>'Summarized Financial Statements'!E88</f>
        <v>120428</v>
      </c>
      <c r="H130" s="134">
        <f>'Summarized Financial Statements'!F88</f>
        <v>188026</v>
      </c>
      <c r="I130" s="134">
        <f>'Summarized Financial Statements'!G88</f>
        <v>191352</v>
      </c>
      <c r="J130" s="134">
        <f>'Summarized Financial Statements'!H88</f>
        <v>191059</v>
      </c>
      <c r="K130" s="134">
        <f>'Summarized Financial Statements'!I88</f>
        <v>139123</v>
      </c>
      <c r="L130" s="135">
        <f>'Summarized Financial Statements'!J88</f>
        <v>213569</v>
      </c>
    </row>
    <row r="131" spans="1:12" x14ac:dyDescent="0.2">
      <c r="A131" s="18"/>
      <c r="B131" s="78"/>
      <c r="C131" s="75"/>
      <c r="D131" s="143">
        <f>D129/D130</f>
        <v>0.16581187352660656</v>
      </c>
      <c r="E131" s="144">
        <f t="shared" ref="E131:H131" si="62">E129/E130</f>
        <v>8.0464629013582312E-2</v>
      </c>
      <c r="F131" s="144">
        <f t="shared" si="62"/>
        <v>-5.8696864035327426E-3</v>
      </c>
      <c r="G131" s="144">
        <f t="shared" si="62"/>
        <v>2.2735576444016341E-2</v>
      </c>
      <c r="H131" s="144">
        <f t="shared" si="62"/>
        <v>6.456553880846266E-3</v>
      </c>
      <c r="I131" s="144">
        <f t="shared" ref="I131:L131" si="63">I129/I130</f>
        <v>3.3247627409172621E-2</v>
      </c>
      <c r="J131" s="144">
        <f t="shared" si="63"/>
        <v>3.1116042688384218E-2</v>
      </c>
      <c r="K131" s="144">
        <f t="shared" si="63"/>
        <v>4.5880264226619609E-2</v>
      </c>
      <c r="L131" s="145">
        <f t="shared" si="63"/>
        <v>7.4640982539600789E-2</v>
      </c>
    </row>
    <row r="132" spans="1:12" ht="15" thickBot="1" x14ac:dyDescent="0.25">
      <c r="A132" s="18"/>
      <c r="B132" s="81"/>
      <c r="C132" s="82"/>
      <c r="D132" s="59"/>
      <c r="E132" s="43"/>
      <c r="F132" s="43"/>
      <c r="G132" s="43"/>
      <c r="H132" s="43"/>
      <c r="I132" s="43"/>
      <c r="J132" s="43"/>
      <c r="K132" s="43"/>
      <c r="L132" s="70"/>
    </row>
    <row r="133" spans="1:12" ht="16.5" x14ac:dyDescent="0.35">
      <c r="A133" s="18"/>
      <c r="B133" s="76" t="s">
        <v>57</v>
      </c>
      <c r="C133" s="113" t="s">
        <v>49</v>
      </c>
      <c r="D133" s="173">
        <f>D129</f>
        <v>9214</v>
      </c>
      <c r="E133" s="174">
        <f t="shared" ref="E133:H133" si="64">E129</f>
        <v>4378</v>
      </c>
      <c r="F133" s="174">
        <f t="shared" si="64"/>
        <v>-537</v>
      </c>
      <c r="G133" s="174">
        <f t="shared" si="64"/>
        <v>2738</v>
      </c>
      <c r="H133" s="174">
        <f t="shared" si="64"/>
        <v>1214</v>
      </c>
      <c r="I133" s="174">
        <f t="shared" ref="I133:L133" si="65">I129</f>
        <v>6362</v>
      </c>
      <c r="J133" s="174">
        <f t="shared" si="65"/>
        <v>5945</v>
      </c>
      <c r="K133" s="174">
        <f t="shared" si="65"/>
        <v>6383</v>
      </c>
      <c r="L133" s="175">
        <f t="shared" si="65"/>
        <v>15941</v>
      </c>
    </row>
    <row r="134" spans="1:12" x14ac:dyDescent="0.2">
      <c r="A134" s="19"/>
      <c r="B134" s="78"/>
      <c r="C134" s="75" t="s">
        <v>126</v>
      </c>
      <c r="D134" s="133">
        <f>'Summarized Financial Statements'!B75</f>
        <v>33360</v>
      </c>
      <c r="E134" s="134">
        <f>'Summarized Financial Statements'!C75</f>
        <v>30653</v>
      </c>
      <c r="F134" s="134">
        <f>'Summarized Financial Statements'!D75</f>
        <v>40646</v>
      </c>
      <c r="G134" s="134">
        <f>'Summarized Financial Statements'!E75</f>
        <v>56672</v>
      </c>
      <c r="H134" s="134">
        <f>'Summarized Financial Statements'!F75</f>
        <v>106273</v>
      </c>
      <c r="I134" s="134">
        <f>'Summarized Financial Statements'!G75</f>
        <v>118410</v>
      </c>
      <c r="J134" s="134">
        <f>'Summarized Financial Statements'!H75</f>
        <v>119758</v>
      </c>
      <c r="K134" s="134">
        <f>'Summarized Financial Statements'!I75</f>
        <v>9611</v>
      </c>
      <c r="L134" s="135">
        <f>'Summarized Financial Statements'!J75</f>
        <v>145754</v>
      </c>
    </row>
    <row r="135" spans="1:12" ht="16.5" x14ac:dyDescent="0.35">
      <c r="A135" s="19"/>
      <c r="B135" s="78"/>
      <c r="C135" s="79"/>
      <c r="D135" s="136">
        <f>D133/D134</f>
        <v>0.27619904076738611</v>
      </c>
      <c r="E135" s="137">
        <f t="shared" ref="E135:H135" si="66">E133/E134</f>
        <v>0.1428245196228754</v>
      </c>
      <c r="F135" s="137">
        <f t="shared" si="66"/>
        <v>-1.3211632140924075E-2</v>
      </c>
      <c r="G135" s="137">
        <f t="shared" si="66"/>
        <v>4.8313099943534728E-2</v>
      </c>
      <c r="H135" s="137">
        <f t="shared" si="66"/>
        <v>1.1423409520762564E-2</v>
      </c>
      <c r="I135" s="137">
        <f t="shared" ref="I135:L135" si="67">I133/I134</f>
        <v>5.3728570222109619E-2</v>
      </c>
      <c r="J135" s="137">
        <f t="shared" si="67"/>
        <v>4.9641777584796008E-2</v>
      </c>
      <c r="K135" s="137">
        <f t="shared" si="67"/>
        <v>0.66413484548954327</v>
      </c>
      <c r="L135" s="138">
        <f t="shared" si="67"/>
        <v>0.10936921113657258</v>
      </c>
    </row>
    <row r="136" spans="1:12" ht="15" thickBot="1" x14ac:dyDescent="0.25">
      <c r="A136" s="20"/>
      <c r="B136" s="59"/>
      <c r="C136" s="43"/>
      <c r="D136" s="59"/>
      <c r="E136" s="43"/>
      <c r="F136" s="43"/>
      <c r="G136" s="43"/>
      <c r="H136" s="43"/>
      <c r="I136" s="43"/>
      <c r="J136" s="43"/>
      <c r="K136" s="43"/>
      <c r="L136" s="70"/>
    </row>
    <row r="138" spans="1:12" x14ac:dyDescent="0.2">
      <c r="B138" s="236"/>
      <c r="C138" s="14" t="s">
        <v>304</v>
      </c>
    </row>
  </sheetData>
  <mergeCells count="6">
    <mergeCell ref="A112:A119"/>
    <mergeCell ref="A19:A29"/>
    <mergeCell ref="A35:A43"/>
    <mergeCell ref="A76:A84"/>
    <mergeCell ref="A4:A12"/>
    <mergeCell ref="A87:A97"/>
  </mergeCells>
  <pageMargins left="0.7" right="0.7" top="0.75" bottom="0.75" header="0.3" footer="0.3"/>
  <pageSetup paperSize="9" scale="93" fitToHeight="0" orientation="landscape" r:id="rId1"/>
  <headerFooter>
    <oddFooter>&amp;C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D120"/>
  <sheetViews>
    <sheetView topLeftCell="A94" workbookViewId="0">
      <selection activeCell="B9" sqref="B9"/>
    </sheetView>
  </sheetViews>
  <sheetFormatPr defaultRowHeight="15" x14ac:dyDescent="0.25"/>
  <cols>
    <col min="1" max="1" width="15.42578125" style="2" customWidth="1"/>
    <col min="2" max="2" width="26.85546875" style="2" customWidth="1"/>
    <col min="3" max="3" width="29.5703125" style="2" customWidth="1"/>
    <col min="4" max="4" width="69.5703125" customWidth="1"/>
  </cols>
  <sheetData>
    <row r="1" spans="1:4" x14ac:dyDescent="0.25">
      <c r="A1" s="1" t="s">
        <v>300</v>
      </c>
      <c r="B1" s="1"/>
    </row>
    <row r="2" spans="1:4" ht="15.75" thickBot="1" x14ac:dyDescent="0.3"/>
    <row r="3" spans="1:4" ht="15.75" thickBot="1" x14ac:dyDescent="0.3">
      <c r="A3" s="31" t="s">
        <v>0</v>
      </c>
      <c r="B3" s="40"/>
      <c r="C3" s="41"/>
      <c r="D3" s="42"/>
    </row>
    <row r="4" spans="1:4" ht="15.75" thickBot="1" x14ac:dyDescent="0.3">
      <c r="A4" s="36" t="s">
        <v>298</v>
      </c>
      <c r="B4" s="233" t="s">
        <v>1</v>
      </c>
      <c r="C4" s="234" t="s">
        <v>2</v>
      </c>
      <c r="D4" s="235" t="s">
        <v>58</v>
      </c>
    </row>
    <row r="5" spans="1:4" x14ac:dyDescent="0.25">
      <c r="A5" s="27"/>
      <c r="B5" s="64"/>
      <c r="C5" s="92"/>
      <c r="D5" s="23"/>
    </row>
    <row r="6" spans="1:4" x14ac:dyDescent="0.25">
      <c r="B6" s="78" t="s">
        <v>3</v>
      </c>
      <c r="C6" s="79" t="s">
        <v>4</v>
      </c>
      <c r="D6" s="66" t="s">
        <v>301</v>
      </c>
    </row>
    <row r="7" spans="1:4" ht="15.75" thickBot="1" x14ac:dyDescent="0.3">
      <c r="A7" s="5"/>
      <c r="B7" s="78"/>
      <c r="C7" s="75" t="s">
        <v>5</v>
      </c>
      <c r="D7" s="66" t="s">
        <v>60</v>
      </c>
    </row>
    <row r="8" spans="1:4" x14ac:dyDescent="0.25">
      <c r="A8" s="5"/>
      <c r="B8" s="76"/>
      <c r="C8" s="77"/>
      <c r="D8" s="65" t="s">
        <v>302</v>
      </c>
    </row>
    <row r="9" spans="1:4" x14ac:dyDescent="0.25">
      <c r="A9" s="5"/>
      <c r="B9" s="78" t="s">
        <v>6</v>
      </c>
      <c r="C9" s="79" t="s">
        <v>7</v>
      </c>
      <c r="D9" s="66" t="s">
        <v>61</v>
      </c>
    </row>
    <row r="10" spans="1:4" ht="15.75" thickBot="1" x14ac:dyDescent="0.3">
      <c r="A10" s="5"/>
      <c r="B10" s="78"/>
      <c r="C10" s="75" t="s">
        <v>5</v>
      </c>
      <c r="D10" s="66" t="s">
        <v>62</v>
      </c>
    </row>
    <row r="11" spans="1:4" x14ac:dyDescent="0.25">
      <c r="A11" s="5"/>
      <c r="B11" s="76"/>
      <c r="C11" s="77"/>
      <c r="D11" s="62"/>
    </row>
    <row r="12" spans="1:4" x14ac:dyDescent="0.25">
      <c r="A12" s="5"/>
      <c r="B12" s="78" t="s">
        <v>8</v>
      </c>
      <c r="C12" s="79" t="s">
        <v>9</v>
      </c>
      <c r="D12" s="66" t="s">
        <v>303</v>
      </c>
    </row>
    <row r="13" spans="1:4" x14ac:dyDescent="0.25">
      <c r="A13" s="5"/>
      <c r="B13" s="78"/>
      <c r="C13" s="75" t="s">
        <v>5</v>
      </c>
      <c r="D13" s="66" t="s">
        <v>63</v>
      </c>
    </row>
    <row r="14" spans="1:4" ht="15.75" thickBot="1" x14ac:dyDescent="0.3">
      <c r="A14" s="9"/>
      <c r="B14" s="81"/>
      <c r="C14" s="82"/>
      <c r="D14" s="61"/>
    </row>
    <row r="15" spans="1:4" ht="15.75" thickBot="1" x14ac:dyDescent="0.3">
      <c r="A15" s="32" t="s">
        <v>263</v>
      </c>
      <c r="B15" s="28" t="s">
        <v>1</v>
      </c>
      <c r="C15" s="29" t="s">
        <v>2</v>
      </c>
      <c r="D15" s="30" t="s">
        <v>58</v>
      </c>
    </row>
    <row r="16" spans="1:4" x14ac:dyDescent="0.25">
      <c r="B16" s="17"/>
      <c r="C16" s="24"/>
      <c r="D16" s="65" t="s">
        <v>64</v>
      </c>
    </row>
    <row r="17" spans="1:4" x14ac:dyDescent="0.25">
      <c r="A17" s="5"/>
      <c r="B17" s="47" t="s">
        <v>10</v>
      </c>
      <c r="C17" s="48" t="s">
        <v>11</v>
      </c>
      <c r="D17" s="66" t="s">
        <v>65</v>
      </c>
    </row>
    <row r="18" spans="1:4" ht="15.75" thickBot="1" x14ac:dyDescent="0.3">
      <c r="A18" s="5"/>
      <c r="B18" s="49"/>
      <c r="C18" s="50" t="s">
        <v>12</v>
      </c>
      <c r="D18" s="51"/>
    </row>
    <row r="19" spans="1:4" x14ac:dyDescent="0.25">
      <c r="A19" s="12"/>
      <c r="B19" s="52"/>
      <c r="C19" s="53"/>
      <c r="D19" s="65" t="s">
        <v>67</v>
      </c>
    </row>
    <row r="20" spans="1:4" x14ac:dyDescent="0.25">
      <c r="A20" s="12"/>
      <c r="B20" s="55" t="s">
        <v>13</v>
      </c>
      <c r="C20" s="56" t="s">
        <v>11</v>
      </c>
      <c r="D20" s="93" t="s">
        <v>68</v>
      </c>
    </row>
    <row r="21" spans="1:4" ht="15.75" thickBot="1" x14ac:dyDescent="0.3">
      <c r="A21" s="12"/>
      <c r="B21" s="49"/>
      <c r="C21" s="50" t="s">
        <v>14</v>
      </c>
      <c r="D21" s="68" t="s">
        <v>69</v>
      </c>
    </row>
    <row r="22" spans="1:4" x14ac:dyDescent="0.25">
      <c r="A22" s="12"/>
      <c r="B22" s="52"/>
      <c r="C22" s="53"/>
      <c r="D22" s="54"/>
    </row>
    <row r="23" spans="1:4" x14ac:dyDescent="0.25">
      <c r="A23" s="12"/>
      <c r="B23" s="55" t="s">
        <v>15</v>
      </c>
      <c r="C23" s="73" t="s">
        <v>16</v>
      </c>
      <c r="D23" s="66" t="s">
        <v>70</v>
      </c>
    </row>
    <row r="24" spans="1:4" x14ac:dyDescent="0.25">
      <c r="A24" s="13"/>
      <c r="B24" s="74"/>
      <c r="C24" s="75" t="s">
        <v>17</v>
      </c>
      <c r="D24" s="66" t="s">
        <v>66</v>
      </c>
    </row>
    <row r="25" spans="1:4" ht="15.75" thickBot="1" x14ac:dyDescent="0.3">
      <c r="A25" s="15"/>
      <c r="B25" s="10"/>
      <c r="C25" s="35"/>
      <c r="D25" s="22"/>
    </row>
    <row r="26" spans="1:4" ht="15.75" thickBot="1" x14ac:dyDescent="0.3">
      <c r="A26" s="36" t="s">
        <v>264</v>
      </c>
      <c r="B26" s="37" t="s">
        <v>1</v>
      </c>
      <c r="C26" s="38" t="s">
        <v>2</v>
      </c>
      <c r="D26" s="39" t="s">
        <v>58</v>
      </c>
    </row>
    <row r="27" spans="1:4" x14ac:dyDescent="0.25">
      <c r="B27" s="17"/>
      <c r="C27" s="24"/>
      <c r="D27" s="65" t="s">
        <v>71</v>
      </c>
    </row>
    <row r="28" spans="1:4" x14ac:dyDescent="0.25">
      <c r="A28" s="12"/>
      <c r="B28" s="47" t="s">
        <v>18</v>
      </c>
      <c r="C28" s="48" t="s">
        <v>19</v>
      </c>
      <c r="D28" s="66" t="s">
        <v>72</v>
      </c>
    </row>
    <row r="29" spans="1:4" ht="15.75" thickBot="1" x14ac:dyDescent="0.3">
      <c r="A29" s="12"/>
      <c r="B29" s="49"/>
      <c r="C29" s="50" t="s">
        <v>59</v>
      </c>
      <c r="D29" s="61"/>
    </row>
    <row r="30" spans="1:4" x14ac:dyDescent="0.25">
      <c r="A30" s="12"/>
      <c r="B30" s="52"/>
      <c r="C30" s="53"/>
      <c r="D30" s="65" t="s">
        <v>73</v>
      </c>
    </row>
    <row r="31" spans="1:4" x14ac:dyDescent="0.25">
      <c r="A31" s="12"/>
      <c r="B31" s="55" t="s">
        <v>20</v>
      </c>
      <c r="C31" s="56" t="s">
        <v>21</v>
      </c>
      <c r="D31" s="63" t="s">
        <v>74</v>
      </c>
    </row>
    <row r="32" spans="1:4" ht="15.75" thickBot="1" x14ac:dyDescent="0.3">
      <c r="A32" s="12"/>
      <c r="B32" s="49"/>
      <c r="C32" s="50" t="s">
        <v>123</v>
      </c>
      <c r="D32" s="68" t="s">
        <v>72</v>
      </c>
    </row>
    <row r="33" spans="1:4" ht="15.75" thickBot="1" x14ac:dyDescent="0.3">
      <c r="A33" s="12"/>
      <c r="B33" s="52"/>
      <c r="C33" s="67" t="s">
        <v>22</v>
      </c>
      <c r="D33" s="65" t="s">
        <v>75</v>
      </c>
    </row>
    <row r="34" spans="1:4" ht="15.75" thickBot="1" x14ac:dyDescent="0.3">
      <c r="A34" s="12"/>
      <c r="B34" s="55" t="s">
        <v>23</v>
      </c>
      <c r="C34" s="56" t="s">
        <v>24</v>
      </c>
      <c r="D34" s="69" t="s">
        <v>72</v>
      </c>
    </row>
    <row r="35" spans="1:4" ht="15.75" thickBot="1" x14ac:dyDescent="0.3">
      <c r="A35" s="12"/>
      <c r="B35" s="10"/>
      <c r="C35" s="11" t="s">
        <v>123</v>
      </c>
      <c r="D35" s="70"/>
    </row>
    <row r="36" spans="1:4" x14ac:dyDescent="0.25">
      <c r="A36" s="12"/>
      <c r="B36" s="25"/>
      <c r="C36" s="26"/>
      <c r="D36" s="65" t="s">
        <v>76</v>
      </c>
    </row>
    <row r="37" spans="1:4" x14ac:dyDescent="0.25">
      <c r="A37" s="12"/>
      <c r="B37" s="55" t="s">
        <v>25</v>
      </c>
      <c r="C37" s="56" t="s">
        <v>24</v>
      </c>
      <c r="D37" s="66" t="s">
        <v>72</v>
      </c>
    </row>
    <row r="38" spans="1:4" ht="15.75" thickBot="1" x14ac:dyDescent="0.3">
      <c r="A38" s="12"/>
      <c r="B38" s="49" t="s">
        <v>122</v>
      </c>
      <c r="C38" s="50" t="s">
        <v>26</v>
      </c>
      <c r="D38" s="61"/>
    </row>
    <row r="39" spans="1:4" x14ac:dyDescent="0.25">
      <c r="A39" s="12"/>
      <c r="B39" s="76"/>
      <c r="C39" s="77"/>
      <c r="D39" s="62"/>
    </row>
    <row r="40" spans="1:4" x14ac:dyDescent="0.25">
      <c r="A40" s="12"/>
      <c r="B40" s="78" t="s">
        <v>121</v>
      </c>
      <c r="C40" s="79" t="s">
        <v>24</v>
      </c>
      <c r="D40" s="66" t="s">
        <v>77</v>
      </c>
    </row>
    <row r="41" spans="1:4" x14ac:dyDescent="0.25">
      <c r="B41" s="78"/>
      <c r="C41" s="75" t="s">
        <v>124</v>
      </c>
      <c r="D41" s="66" t="s">
        <v>72</v>
      </c>
    </row>
    <row r="42" spans="1:4" ht="15.75" thickBot="1" x14ac:dyDescent="0.3">
      <c r="B42" s="59"/>
      <c r="C42" s="43"/>
      <c r="D42" s="70"/>
    </row>
    <row r="43" spans="1:4" ht="15.75" thickBot="1" x14ac:dyDescent="0.3">
      <c r="A43" s="36" t="s">
        <v>299</v>
      </c>
      <c r="B43" s="37" t="s">
        <v>1</v>
      </c>
      <c r="C43" s="29" t="s">
        <v>2</v>
      </c>
      <c r="D43" s="30" t="s">
        <v>58</v>
      </c>
    </row>
    <row r="44" spans="1:4" x14ac:dyDescent="0.25">
      <c r="B44" s="33"/>
      <c r="C44" s="34"/>
      <c r="D44" s="23"/>
    </row>
    <row r="45" spans="1:4" x14ac:dyDescent="0.25">
      <c r="A45" s="12"/>
      <c r="B45" s="47" t="s">
        <v>27</v>
      </c>
      <c r="C45" s="48" t="s">
        <v>28</v>
      </c>
      <c r="D45" s="71" t="s">
        <v>82</v>
      </c>
    </row>
    <row r="46" spans="1:4" x14ac:dyDescent="0.25">
      <c r="A46" s="12"/>
      <c r="B46" s="55"/>
      <c r="C46" s="57" t="s">
        <v>29</v>
      </c>
      <c r="D46" s="71" t="s">
        <v>78</v>
      </c>
    </row>
    <row r="47" spans="1:4" x14ac:dyDescent="0.25">
      <c r="A47" s="12"/>
      <c r="B47" s="55"/>
      <c r="C47" s="57"/>
      <c r="D47" s="46"/>
    </row>
    <row r="48" spans="1:4" x14ac:dyDescent="0.25">
      <c r="A48" s="12"/>
      <c r="B48" s="55" t="s">
        <v>30</v>
      </c>
      <c r="C48" s="72">
        <v>365</v>
      </c>
      <c r="D48" s="66" t="s">
        <v>80</v>
      </c>
    </row>
    <row r="49" spans="1:4" x14ac:dyDescent="0.25">
      <c r="A49" s="12"/>
      <c r="B49" s="55"/>
      <c r="C49" s="57" t="s">
        <v>31</v>
      </c>
      <c r="D49" s="66" t="s">
        <v>83</v>
      </c>
    </row>
    <row r="50" spans="1:4" ht="15.75" thickBot="1" x14ac:dyDescent="0.3">
      <c r="A50" s="12"/>
      <c r="B50" s="8"/>
      <c r="C50" s="7"/>
      <c r="D50" s="21"/>
    </row>
    <row r="51" spans="1:4" x14ac:dyDescent="0.25">
      <c r="A51" s="12"/>
      <c r="B51" s="17"/>
      <c r="C51" s="60"/>
      <c r="D51" s="62"/>
    </row>
    <row r="52" spans="1:4" x14ac:dyDescent="0.25">
      <c r="A52" s="12"/>
      <c r="B52" s="78" t="s">
        <v>32</v>
      </c>
      <c r="C52" s="79" t="s">
        <v>33</v>
      </c>
      <c r="D52" s="71" t="s">
        <v>81</v>
      </c>
    </row>
    <row r="53" spans="1:4" x14ac:dyDescent="0.25">
      <c r="A53" s="12"/>
      <c r="B53" s="78"/>
      <c r="C53" s="75" t="s">
        <v>34</v>
      </c>
      <c r="D53" s="71" t="s">
        <v>84</v>
      </c>
    </row>
    <row r="54" spans="1:4" x14ac:dyDescent="0.25">
      <c r="A54" s="12"/>
      <c r="B54" s="78"/>
      <c r="C54" s="75"/>
      <c r="D54" s="63"/>
    </row>
    <row r="55" spans="1:4" x14ac:dyDescent="0.25">
      <c r="A55" s="12"/>
      <c r="B55" s="78" t="s">
        <v>35</v>
      </c>
      <c r="C55" s="80">
        <v>365</v>
      </c>
      <c r="D55" s="66" t="s">
        <v>85</v>
      </c>
    </row>
    <row r="56" spans="1:4" ht="15.75" thickBot="1" x14ac:dyDescent="0.3">
      <c r="A56" s="12"/>
      <c r="B56" s="81"/>
      <c r="C56" s="82" t="s">
        <v>32</v>
      </c>
      <c r="D56" s="68" t="s">
        <v>79</v>
      </c>
    </row>
    <row r="57" spans="1:4" x14ac:dyDescent="0.25">
      <c r="A57" s="12"/>
      <c r="B57" s="47"/>
      <c r="C57" s="83"/>
      <c r="D57" s="46"/>
    </row>
    <row r="58" spans="1:4" x14ac:dyDescent="0.25">
      <c r="A58" s="12"/>
      <c r="B58" s="55" t="s">
        <v>36</v>
      </c>
      <c r="C58" s="56" t="s">
        <v>37</v>
      </c>
      <c r="D58" s="71" t="s">
        <v>86</v>
      </c>
    </row>
    <row r="59" spans="1:4" x14ac:dyDescent="0.25">
      <c r="A59" s="12"/>
      <c r="B59" s="55"/>
      <c r="C59" s="57" t="s">
        <v>38</v>
      </c>
      <c r="D59" s="71" t="s">
        <v>78</v>
      </c>
    </row>
    <row r="60" spans="1:4" x14ac:dyDescent="0.25">
      <c r="A60" s="12"/>
      <c r="B60" s="55"/>
      <c r="C60" s="57"/>
      <c r="D60" s="46"/>
    </row>
    <row r="61" spans="1:4" x14ac:dyDescent="0.25">
      <c r="A61" s="12"/>
      <c r="B61" s="55" t="s">
        <v>39</v>
      </c>
      <c r="C61" s="72">
        <v>365</v>
      </c>
      <c r="D61" s="66" t="s">
        <v>87</v>
      </c>
    </row>
    <row r="62" spans="1:4" x14ac:dyDescent="0.25">
      <c r="A62" s="12"/>
      <c r="B62" s="55"/>
      <c r="C62" s="57" t="s">
        <v>36</v>
      </c>
      <c r="D62" s="66" t="s">
        <v>79</v>
      </c>
    </row>
    <row r="63" spans="1:4" ht="15.75" thickBot="1" x14ac:dyDescent="0.3">
      <c r="A63" s="12"/>
      <c r="B63" s="49"/>
      <c r="C63" s="50"/>
      <c r="D63" s="51"/>
    </row>
    <row r="64" spans="1:4" x14ac:dyDescent="0.25">
      <c r="A64" s="5"/>
      <c r="B64" s="25"/>
      <c r="C64" s="26"/>
      <c r="D64" s="23"/>
    </row>
    <row r="65" spans="1:4" x14ac:dyDescent="0.25">
      <c r="A65" s="5"/>
      <c r="B65" s="55" t="s">
        <v>40</v>
      </c>
      <c r="C65" s="56" t="s">
        <v>41</v>
      </c>
      <c r="D65" s="66" t="s">
        <v>88</v>
      </c>
    </row>
    <row r="66" spans="1:4" x14ac:dyDescent="0.25">
      <c r="A66" s="12"/>
      <c r="B66" s="55" t="s">
        <v>42</v>
      </c>
      <c r="C66" s="57" t="s">
        <v>43</v>
      </c>
      <c r="D66" s="66" t="s">
        <v>72</v>
      </c>
    </row>
    <row r="67" spans="1:4" ht="15.75" thickBot="1" x14ac:dyDescent="0.3">
      <c r="A67" s="13"/>
      <c r="B67" s="49"/>
      <c r="C67" s="50"/>
      <c r="D67" s="51"/>
    </row>
    <row r="68" spans="1:4" x14ac:dyDescent="0.25">
      <c r="A68" s="13"/>
      <c r="B68" s="76"/>
      <c r="C68" s="77"/>
      <c r="D68" s="54"/>
    </row>
    <row r="69" spans="1:4" x14ac:dyDescent="0.25">
      <c r="A69" s="13"/>
      <c r="B69" s="78" t="s">
        <v>44</v>
      </c>
      <c r="C69" s="79" t="s">
        <v>45</v>
      </c>
      <c r="D69" s="66" t="s">
        <v>90</v>
      </c>
    </row>
    <row r="70" spans="1:4" ht="15.75" thickBot="1" x14ac:dyDescent="0.3">
      <c r="A70" s="15"/>
      <c r="B70" s="78"/>
      <c r="C70" s="75" t="s">
        <v>12</v>
      </c>
      <c r="D70" s="66" t="s">
        <v>72</v>
      </c>
    </row>
    <row r="71" spans="1:4" ht="15.75" thickBot="1" x14ac:dyDescent="0.3">
      <c r="B71" s="58"/>
      <c r="C71" s="44"/>
      <c r="D71" s="45"/>
    </row>
    <row r="72" spans="1:4" ht="15.75" thickBot="1" x14ac:dyDescent="0.3">
      <c r="A72" s="36" t="s">
        <v>265</v>
      </c>
      <c r="B72" s="37" t="s">
        <v>1</v>
      </c>
      <c r="C72" s="38" t="s">
        <v>2</v>
      </c>
      <c r="D72" s="39" t="s">
        <v>58</v>
      </c>
    </row>
    <row r="73" spans="1:4" ht="15.75" thickBot="1" x14ac:dyDescent="0.3">
      <c r="B73" s="17"/>
      <c r="C73" s="3"/>
      <c r="D73" s="23"/>
    </row>
    <row r="74" spans="1:4" x14ac:dyDescent="0.25">
      <c r="A74" s="12"/>
      <c r="B74" s="47" t="s">
        <v>96</v>
      </c>
      <c r="C74" s="48" t="s">
        <v>129</v>
      </c>
      <c r="D74" s="66" t="s">
        <v>91</v>
      </c>
    </row>
    <row r="75" spans="1:4" x14ac:dyDescent="0.25">
      <c r="A75" s="12"/>
      <c r="B75" s="55"/>
      <c r="C75" s="57" t="s">
        <v>46</v>
      </c>
      <c r="D75" s="66" t="s">
        <v>89</v>
      </c>
    </row>
    <row r="76" spans="1:4" ht="15.75" thickBot="1" x14ac:dyDescent="0.3">
      <c r="A76" s="12"/>
      <c r="B76" s="49"/>
      <c r="C76" s="50"/>
      <c r="D76" s="51"/>
    </row>
    <row r="77" spans="1:4" x14ac:dyDescent="0.25">
      <c r="A77" s="12"/>
      <c r="B77" s="52"/>
      <c r="C77" s="53"/>
      <c r="D77" s="65" t="s">
        <v>92</v>
      </c>
    </row>
    <row r="78" spans="1:4" x14ac:dyDescent="0.25">
      <c r="A78" s="12"/>
      <c r="B78" s="55" t="s">
        <v>97</v>
      </c>
      <c r="C78" s="56" t="s">
        <v>128</v>
      </c>
      <c r="D78" s="66" t="s">
        <v>89</v>
      </c>
    </row>
    <row r="79" spans="1:4" ht="15.75" thickBot="1" x14ac:dyDescent="0.3">
      <c r="A79" s="12"/>
      <c r="B79" s="49"/>
      <c r="C79" s="50" t="s">
        <v>47</v>
      </c>
      <c r="D79" s="51"/>
    </row>
    <row r="80" spans="1:4" x14ac:dyDescent="0.25">
      <c r="A80" s="12"/>
      <c r="B80" s="52"/>
      <c r="C80" s="53"/>
      <c r="D80" s="54"/>
    </row>
    <row r="81" spans="1:4" x14ac:dyDescent="0.25">
      <c r="A81" s="12"/>
      <c r="B81" s="55" t="s">
        <v>105</v>
      </c>
      <c r="C81" s="56" t="s">
        <v>127</v>
      </c>
      <c r="D81" s="66" t="s">
        <v>93</v>
      </c>
    </row>
    <row r="82" spans="1:4" ht="15.75" thickBot="1" x14ac:dyDescent="0.3">
      <c r="A82" s="12"/>
      <c r="B82" s="49"/>
      <c r="C82" s="50" t="s">
        <v>47</v>
      </c>
      <c r="D82" s="51" t="s">
        <v>94</v>
      </c>
    </row>
    <row r="83" spans="1:4" x14ac:dyDescent="0.25">
      <c r="A83" s="12"/>
      <c r="B83" s="52"/>
      <c r="C83" s="53"/>
      <c r="D83" s="54"/>
    </row>
    <row r="84" spans="1:4" x14ac:dyDescent="0.25">
      <c r="A84" s="12"/>
      <c r="B84" s="55" t="s">
        <v>106</v>
      </c>
      <c r="C84" s="56" t="s">
        <v>130</v>
      </c>
      <c r="D84" s="66" t="s">
        <v>98</v>
      </c>
    </row>
    <row r="85" spans="1:4" x14ac:dyDescent="0.25">
      <c r="A85" s="12"/>
      <c r="B85" s="55"/>
      <c r="C85" s="57" t="s">
        <v>131</v>
      </c>
      <c r="D85" s="66" t="s">
        <v>100</v>
      </c>
    </row>
    <row r="86" spans="1:4" ht="15.75" thickBot="1" x14ac:dyDescent="0.3">
      <c r="A86" s="12"/>
      <c r="B86" s="49"/>
      <c r="C86" s="50"/>
      <c r="D86" s="51"/>
    </row>
    <row r="87" spans="1:4" x14ac:dyDescent="0.25">
      <c r="A87" s="12"/>
      <c r="B87" s="52"/>
      <c r="C87" s="53"/>
      <c r="D87" s="54"/>
    </row>
    <row r="88" spans="1:4" x14ac:dyDescent="0.25">
      <c r="A88" s="12"/>
      <c r="B88" s="55" t="s">
        <v>107</v>
      </c>
      <c r="C88" s="56" t="s">
        <v>132</v>
      </c>
      <c r="D88" s="66" t="s">
        <v>99</v>
      </c>
    </row>
    <row r="89" spans="1:4" x14ac:dyDescent="0.25">
      <c r="A89" s="12"/>
      <c r="B89" s="55"/>
      <c r="C89" s="57" t="s">
        <v>131</v>
      </c>
      <c r="D89" s="66" t="s">
        <v>101</v>
      </c>
    </row>
    <row r="90" spans="1:4" ht="15.75" thickBot="1" x14ac:dyDescent="0.3">
      <c r="A90" s="12"/>
      <c r="B90" s="49"/>
      <c r="C90" s="50"/>
      <c r="D90" s="51"/>
    </row>
    <row r="91" spans="1:4" x14ac:dyDescent="0.25">
      <c r="A91" s="12"/>
      <c r="B91" s="52"/>
      <c r="C91" s="53"/>
      <c r="D91" s="62"/>
    </row>
    <row r="92" spans="1:4" x14ac:dyDescent="0.25">
      <c r="A92" s="12"/>
      <c r="B92" s="55" t="s">
        <v>108</v>
      </c>
      <c r="C92" s="56" t="s">
        <v>133</v>
      </c>
      <c r="D92" s="66" t="s">
        <v>102</v>
      </c>
    </row>
    <row r="93" spans="1:4" x14ac:dyDescent="0.25">
      <c r="A93" s="16"/>
      <c r="B93" s="84"/>
      <c r="C93" s="85" t="s">
        <v>134</v>
      </c>
      <c r="D93" s="63" t="s">
        <v>103</v>
      </c>
    </row>
    <row r="94" spans="1:4" x14ac:dyDescent="0.25">
      <c r="A94" s="14"/>
      <c r="B94" s="78"/>
      <c r="C94" s="86"/>
      <c r="D94" s="63" t="s">
        <v>104</v>
      </c>
    </row>
    <row r="95" spans="1:4" ht="15.75" thickBot="1" x14ac:dyDescent="0.3">
      <c r="A95" s="14"/>
      <c r="B95" s="81"/>
      <c r="C95" s="87"/>
      <c r="D95" s="61"/>
    </row>
    <row r="96" spans="1:4" ht="15.75" thickBot="1" x14ac:dyDescent="0.3">
      <c r="A96" s="36" t="s">
        <v>266</v>
      </c>
      <c r="B96" s="90" t="s">
        <v>1</v>
      </c>
      <c r="C96" s="4" t="s">
        <v>2</v>
      </c>
      <c r="D96" s="91" t="s">
        <v>58</v>
      </c>
    </row>
    <row r="97" spans="1:4" x14ac:dyDescent="0.25">
      <c r="A97" s="6"/>
      <c r="B97" s="76"/>
      <c r="C97" s="92"/>
      <c r="D97" s="62"/>
    </row>
    <row r="98" spans="1:4" x14ac:dyDescent="0.25">
      <c r="A98" s="18"/>
      <c r="B98" s="78" t="s">
        <v>48</v>
      </c>
      <c r="C98" s="79" t="s">
        <v>115</v>
      </c>
      <c r="D98" s="66" t="s">
        <v>110</v>
      </c>
    </row>
    <row r="99" spans="1:4" x14ac:dyDescent="0.25">
      <c r="A99" s="18"/>
      <c r="B99" s="78"/>
      <c r="C99" s="75" t="s">
        <v>109</v>
      </c>
      <c r="D99" s="66" t="s">
        <v>72</v>
      </c>
    </row>
    <row r="100" spans="1:4" ht="15.75" thickBot="1" x14ac:dyDescent="0.3">
      <c r="A100" s="18"/>
      <c r="B100" s="81"/>
      <c r="C100" s="82"/>
      <c r="D100" s="61"/>
    </row>
    <row r="101" spans="1:4" x14ac:dyDescent="0.25">
      <c r="A101" s="18"/>
      <c r="B101" s="47"/>
      <c r="C101" s="83"/>
      <c r="D101" s="63"/>
    </row>
    <row r="102" spans="1:4" x14ac:dyDescent="0.25">
      <c r="A102" s="18"/>
      <c r="B102" s="55" t="s">
        <v>50</v>
      </c>
      <c r="C102" s="56" t="s">
        <v>49</v>
      </c>
      <c r="D102" s="66" t="s">
        <v>111</v>
      </c>
    </row>
    <row r="103" spans="1:4" x14ac:dyDescent="0.25">
      <c r="A103" s="18"/>
      <c r="B103" s="55"/>
      <c r="C103" s="57" t="s">
        <v>51</v>
      </c>
      <c r="D103" s="63" t="s">
        <v>119</v>
      </c>
    </row>
    <row r="104" spans="1:4" ht="15.75" thickBot="1" x14ac:dyDescent="0.3">
      <c r="A104" s="18"/>
      <c r="B104" s="49"/>
      <c r="C104" s="50"/>
      <c r="D104" s="61"/>
    </row>
    <row r="105" spans="1:4" x14ac:dyDescent="0.25">
      <c r="A105" s="18"/>
      <c r="B105" s="52"/>
      <c r="C105" s="67"/>
      <c r="D105" s="62"/>
    </row>
    <row r="106" spans="1:4" x14ac:dyDescent="0.25">
      <c r="A106" s="18"/>
      <c r="B106" s="55" t="s">
        <v>120</v>
      </c>
      <c r="C106" s="56" t="s">
        <v>49</v>
      </c>
      <c r="D106" s="66" t="s">
        <v>112</v>
      </c>
    </row>
    <row r="107" spans="1:4" x14ac:dyDescent="0.25">
      <c r="A107" s="18"/>
      <c r="B107" s="55"/>
      <c r="C107" s="57" t="s">
        <v>135</v>
      </c>
      <c r="D107" s="66" t="s">
        <v>89</v>
      </c>
    </row>
    <row r="108" spans="1:4" ht="15.75" thickBot="1" x14ac:dyDescent="0.3">
      <c r="A108" s="18"/>
      <c r="B108" s="49"/>
      <c r="C108" s="50"/>
      <c r="D108" s="61"/>
    </row>
    <row r="109" spans="1:4" x14ac:dyDescent="0.25">
      <c r="A109" s="18"/>
      <c r="B109" s="52"/>
      <c r="C109" s="67"/>
      <c r="D109" s="62"/>
    </row>
    <row r="110" spans="1:4" x14ac:dyDescent="0.25">
      <c r="A110" s="18"/>
      <c r="B110" s="55" t="s">
        <v>52</v>
      </c>
      <c r="C110" s="56" t="s">
        <v>53</v>
      </c>
      <c r="D110" s="66" t="s">
        <v>113</v>
      </c>
    </row>
    <row r="111" spans="1:4" x14ac:dyDescent="0.25">
      <c r="A111" s="18"/>
      <c r="B111" s="55"/>
      <c r="C111" s="88" t="s">
        <v>54</v>
      </c>
      <c r="D111" s="63" t="s">
        <v>114</v>
      </c>
    </row>
    <row r="112" spans="1:4" ht="15.75" thickBot="1" x14ac:dyDescent="0.3">
      <c r="A112" s="18"/>
      <c r="B112" s="49"/>
      <c r="C112" s="50"/>
      <c r="D112" s="61"/>
    </row>
    <row r="113" spans="1:4" x14ac:dyDescent="0.25">
      <c r="A113" s="18"/>
      <c r="B113" s="52"/>
      <c r="C113" s="53"/>
      <c r="D113" s="62"/>
    </row>
    <row r="114" spans="1:4" x14ac:dyDescent="0.25">
      <c r="A114" s="18"/>
      <c r="B114" s="55" t="s">
        <v>55</v>
      </c>
      <c r="C114" s="56" t="s">
        <v>49</v>
      </c>
      <c r="D114" s="63" t="s">
        <v>116</v>
      </c>
    </row>
    <row r="115" spans="1:4" x14ac:dyDescent="0.25">
      <c r="A115" s="18"/>
      <c r="B115" s="55"/>
      <c r="C115" s="57" t="s">
        <v>56</v>
      </c>
      <c r="D115" s="63" t="s">
        <v>117</v>
      </c>
    </row>
    <row r="116" spans="1:4" ht="15.75" thickBot="1" x14ac:dyDescent="0.3">
      <c r="A116" s="18"/>
      <c r="B116" s="49"/>
      <c r="C116" s="50"/>
      <c r="D116" s="61"/>
    </row>
    <row r="117" spans="1:4" x14ac:dyDescent="0.25">
      <c r="A117" s="18"/>
      <c r="B117" s="52"/>
      <c r="C117" s="53"/>
      <c r="D117" s="62"/>
    </row>
    <row r="118" spans="1:4" x14ac:dyDescent="0.25">
      <c r="A118" s="19"/>
      <c r="B118" s="55" t="s">
        <v>57</v>
      </c>
      <c r="C118" s="56" t="s">
        <v>49</v>
      </c>
      <c r="D118" s="66" t="s">
        <v>118</v>
      </c>
    </row>
    <row r="119" spans="1:4" x14ac:dyDescent="0.25">
      <c r="A119" s="19"/>
      <c r="B119" s="84"/>
      <c r="C119" s="85" t="s">
        <v>126</v>
      </c>
      <c r="D119" s="63"/>
    </row>
    <row r="120" spans="1:4" ht="15.75" thickBot="1" x14ac:dyDescent="0.3">
      <c r="A120" s="20"/>
      <c r="B120" s="49"/>
      <c r="C120" s="89"/>
      <c r="D120" s="61"/>
    </row>
  </sheetData>
  <pageMargins left="0.7" right="0.7" top="0.75" bottom="0.75" header="0.3" footer="0.3"/>
  <pageSetup scale="80" fitToHeight="0" orientation="landscape" r:id="rId1"/>
  <headerFooter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21D0-F199-4E4D-8B13-0D2F68CDE00F}">
  <sheetPr>
    <tabColor theme="3" tint="-0.249977111117893"/>
  </sheetPr>
  <dimension ref="A2:J21"/>
  <sheetViews>
    <sheetView topLeftCell="A16" workbookViewId="0">
      <selection activeCell="I24" sqref="I24"/>
    </sheetView>
  </sheetViews>
  <sheetFormatPr defaultColWidth="8.7109375" defaultRowHeight="15" x14ac:dyDescent="0.25"/>
  <cols>
    <col min="1" max="1" width="6" customWidth="1"/>
    <col min="2" max="2" width="4.5703125" customWidth="1"/>
    <col min="3" max="3" width="11.5703125" style="2" customWidth="1"/>
    <col min="4" max="4" width="10" style="2" customWidth="1"/>
    <col min="5" max="5" width="10.140625" style="2" customWidth="1"/>
    <col min="6" max="6" width="13.28515625" style="2" customWidth="1"/>
    <col min="7" max="7" width="11.140625" style="2" customWidth="1"/>
    <col min="8" max="8" width="9.42578125" style="2" customWidth="1"/>
    <col min="9" max="9" width="10.140625" style="2" customWidth="1"/>
    <col min="10" max="10" width="6.85546875" style="2" customWidth="1"/>
    <col min="11" max="11" width="9.140625" style="2" customWidth="1"/>
    <col min="12" max="12" width="9.28515625" style="2" customWidth="1"/>
    <col min="13" max="16384" width="8.7109375" style="2"/>
  </cols>
  <sheetData>
    <row r="2" spans="1:10" ht="14.25" x14ac:dyDescent="0.2">
      <c r="A2" s="2"/>
      <c r="B2" s="2"/>
      <c r="D2" s="95" t="s">
        <v>262</v>
      </c>
      <c r="E2" s="95" t="s">
        <v>282</v>
      </c>
      <c r="F2" s="95" t="s">
        <v>283</v>
      </c>
      <c r="G2" s="95" t="s">
        <v>284</v>
      </c>
      <c r="H2" s="95" t="s">
        <v>265</v>
      </c>
      <c r="I2" s="95" t="s">
        <v>285</v>
      </c>
    </row>
    <row r="3" spans="1:10" ht="14.25" x14ac:dyDescent="0.2">
      <c r="A3" s="2"/>
      <c r="B3" s="2"/>
      <c r="D3" s="2" t="s">
        <v>286</v>
      </c>
      <c r="E3" s="2" t="s">
        <v>287</v>
      </c>
      <c r="F3" s="2" t="s">
        <v>288</v>
      </c>
      <c r="G3" s="2" t="s">
        <v>289</v>
      </c>
      <c r="H3" s="2" t="s">
        <v>290</v>
      </c>
      <c r="I3" s="2" t="s">
        <v>291</v>
      </c>
    </row>
    <row r="4" spans="1:10" x14ac:dyDescent="0.25">
      <c r="B4" s="2"/>
      <c r="C4" s="95">
        <v>2011</v>
      </c>
      <c r="D4" s="211">
        <v>1.0633977216443784</v>
      </c>
      <c r="E4" s="211">
        <v>0.70597875800386223</v>
      </c>
      <c r="F4" s="211">
        <v>4.121813691225127E-2</v>
      </c>
      <c r="G4" s="211">
        <v>1.0905071653623335</v>
      </c>
      <c r="H4" s="211">
        <v>7.65</v>
      </c>
      <c r="I4" s="211">
        <v>0.11705966053460717</v>
      </c>
    </row>
    <row r="5" spans="1:10" x14ac:dyDescent="0.25">
      <c r="B5" s="2"/>
      <c r="C5" s="95">
        <v>2012</v>
      </c>
      <c r="D5" s="211">
        <v>0.91905202896110461</v>
      </c>
      <c r="E5" s="211">
        <v>0.70266814753590245</v>
      </c>
      <c r="F5" s="211">
        <v>1.5385043142997488E-2</v>
      </c>
      <c r="G5" s="211">
        <v>1.3934419878086579</v>
      </c>
      <c r="H5" s="211">
        <v>3.58</v>
      </c>
      <c r="I5" s="211">
        <v>5.6539931811137513E-2</v>
      </c>
    </row>
    <row r="6" spans="1:10" x14ac:dyDescent="0.25">
      <c r="B6" s="2"/>
      <c r="C6" s="95">
        <v>2013</v>
      </c>
      <c r="D6" s="211">
        <v>0.56269546232371515</v>
      </c>
      <c r="E6" s="211">
        <v>0.74563962965377839</v>
      </c>
      <c r="F6" s="211">
        <v>-7.9546833906534498E-2</v>
      </c>
      <c r="G6" s="211">
        <v>0.80573123818217385</v>
      </c>
      <c r="H6" s="211">
        <v>-6.35</v>
      </c>
      <c r="I6" s="211">
        <v>-4.3766707961139725E-3</v>
      </c>
    </row>
    <row r="7" spans="1:10" x14ac:dyDescent="0.25">
      <c r="B7" s="2"/>
      <c r="C7" s="95">
        <v>2014</v>
      </c>
      <c r="D7" s="211">
        <v>0.46483468222598656</v>
      </c>
      <c r="E7" s="211">
        <v>0.8101064867446538</v>
      </c>
      <c r="F7" s="211">
        <v>-3.1902951636181835E-2</v>
      </c>
      <c r="G7" s="211">
        <v>0.71311139065096163</v>
      </c>
      <c r="H7" s="211">
        <v>-2.25</v>
      </c>
      <c r="I7" s="211">
        <v>1.8418237957176588E-2</v>
      </c>
    </row>
    <row r="8" spans="1:10" x14ac:dyDescent="0.25">
      <c r="B8" s="2"/>
      <c r="C8" s="95">
        <v>2015</v>
      </c>
      <c r="D8" s="211">
        <v>0.25937886071459149</v>
      </c>
      <c r="E8" s="211">
        <v>1.0327523988948881</v>
      </c>
      <c r="F8" s="211">
        <v>-0.23368524250869183</v>
      </c>
      <c r="G8" s="211">
        <v>0.60507077220522565</v>
      </c>
      <c r="H8" s="211">
        <v>-17.21</v>
      </c>
      <c r="I8" s="211">
        <v>6.6680215090380805E-3</v>
      </c>
    </row>
    <row r="9" spans="1:10" x14ac:dyDescent="0.25">
      <c r="B9" s="2"/>
      <c r="C9" s="95">
        <v>2016</v>
      </c>
      <c r="D9" s="211">
        <v>0.31601820624605853</v>
      </c>
      <c r="E9" s="211">
        <v>1.2290972155313613</v>
      </c>
      <c r="F9" s="211">
        <v>-0.23667277338074311</v>
      </c>
      <c r="G9" s="211">
        <v>0.71173844622153704</v>
      </c>
      <c r="H9" s="211">
        <v>-17.53</v>
      </c>
      <c r="I9" s="211">
        <v>4.0864566271638245E-2</v>
      </c>
    </row>
    <row r="10" spans="1:10" x14ac:dyDescent="0.25">
      <c r="B10" s="2"/>
      <c r="C10" s="95">
        <v>2017</v>
      </c>
      <c r="D10" s="211">
        <v>0.35949004922792105</v>
      </c>
      <c r="E10" s="211">
        <v>1.307333862491789</v>
      </c>
      <c r="F10" s="211">
        <v>-9.713366704097752E-2</v>
      </c>
      <c r="G10" s="211">
        <v>0.71903054521567766</v>
      </c>
      <c r="H10" s="211">
        <v>-6.82</v>
      </c>
      <c r="I10" s="211">
        <v>4.0679056273264728E-2</v>
      </c>
    </row>
    <row r="11" spans="1:10" x14ac:dyDescent="0.25">
      <c r="C11" s="95">
        <v>2018</v>
      </c>
      <c r="D11" s="211">
        <v>0.21601087157946755</v>
      </c>
      <c r="E11" s="211">
        <v>1.0182165493215452</v>
      </c>
      <c r="F11" s="211">
        <v>-6.6190830669527523E-2</v>
      </c>
      <c r="G11" s="211">
        <v>0.83569975262379792</v>
      </c>
      <c r="H11" s="211">
        <v>-1.3</v>
      </c>
      <c r="I11" s="211">
        <v>4.6716044322789349E-2</v>
      </c>
    </row>
    <row r="12" spans="1:10" x14ac:dyDescent="0.25">
      <c r="C12" s="95">
        <v>2019</v>
      </c>
      <c r="D12" s="211">
        <v>0.37838236378382362</v>
      </c>
      <c r="E12" s="211">
        <v>1.0914587091729568</v>
      </c>
      <c r="F12" s="211">
        <v>-0.1017011544667053</v>
      </c>
      <c r="G12" s="211">
        <v>0.65250698870053614</v>
      </c>
      <c r="H12" s="211">
        <v>-2.23</v>
      </c>
      <c r="I12" s="211">
        <v>8.1467550454073889E-2</v>
      </c>
    </row>
    <row r="14" spans="1:10" ht="15.75" thickBot="1" x14ac:dyDescent="0.3"/>
    <row r="15" spans="1:10" x14ac:dyDescent="0.25">
      <c r="D15" s="214"/>
      <c r="E15" s="214" t="s">
        <v>262</v>
      </c>
      <c r="F15" s="214" t="s">
        <v>282</v>
      </c>
      <c r="G15" s="214" t="s">
        <v>283</v>
      </c>
      <c r="H15" s="214" t="s">
        <v>284</v>
      </c>
      <c r="I15" s="214" t="s">
        <v>265</v>
      </c>
      <c r="J15" s="214" t="s">
        <v>285</v>
      </c>
    </row>
    <row r="16" spans="1:10" x14ac:dyDescent="0.25">
      <c r="D16" s="217" t="s">
        <v>262</v>
      </c>
      <c r="E16" s="212">
        <v>1</v>
      </c>
      <c r="F16" s="212"/>
      <c r="G16" s="212"/>
      <c r="H16" s="212"/>
      <c r="I16" s="212"/>
      <c r="J16" s="212"/>
    </row>
    <row r="17" spans="4:10" x14ac:dyDescent="0.25">
      <c r="D17" s="217" t="s">
        <v>282</v>
      </c>
      <c r="E17" s="215">
        <v>-0.7504758317170438</v>
      </c>
      <c r="F17" s="212">
        <v>1</v>
      </c>
      <c r="G17" s="212"/>
      <c r="H17" s="212"/>
      <c r="I17" s="212"/>
      <c r="J17" s="212"/>
    </row>
    <row r="18" spans="4:10" x14ac:dyDescent="0.25">
      <c r="D18" s="217" t="s">
        <v>283</v>
      </c>
      <c r="E18" s="215">
        <v>0.75765247245546619</v>
      </c>
      <c r="F18" s="215">
        <v>-0.70145811229288624</v>
      </c>
      <c r="G18" s="212">
        <v>1</v>
      </c>
      <c r="H18" s="212"/>
      <c r="I18" s="212"/>
      <c r="J18" s="212"/>
    </row>
    <row r="19" spans="4:10" x14ac:dyDescent="0.25">
      <c r="D19" s="217" t="s">
        <v>284</v>
      </c>
      <c r="E19" s="215">
        <v>0.83023038647445002</v>
      </c>
      <c r="F19" s="215">
        <v>-0.64719608916350579</v>
      </c>
      <c r="G19" s="215">
        <v>0.71420832567461401</v>
      </c>
      <c r="H19" s="212">
        <v>1</v>
      </c>
      <c r="I19" s="212"/>
      <c r="J19" s="212"/>
    </row>
    <row r="20" spans="4:10" x14ac:dyDescent="0.25">
      <c r="D20" s="217" t="s">
        <v>265</v>
      </c>
      <c r="E20" s="215">
        <v>0.7284512369137669</v>
      </c>
      <c r="F20" s="215">
        <v>-0.63678248260819126</v>
      </c>
      <c r="G20" s="215">
        <v>0.97297647416829369</v>
      </c>
      <c r="H20" s="215">
        <v>0.69092263530636588</v>
      </c>
      <c r="I20" s="212">
        <v>1</v>
      </c>
      <c r="J20" s="212"/>
    </row>
    <row r="21" spans="4:10" ht="15.75" thickBot="1" x14ac:dyDescent="0.3">
      <c r="D21" s="218" t="s">
        <v>285</v>
      </c>
      <c r="E21" s="216">
        <v>0.54820624916999683</v>
      </c>
      <c r="F21" s="216">
        <v>-0.10489919531927205</v>
      </c>
      <c r="G21" s="216">
        <v>0.49458387494762746</v>
      </c>
      <c r="H21" s="216">
        <v>0.43175972407480917</v>
      </c>
      <c r="I21" s="216">
        <v>0.64402813174711371</v>
      </c>
      <c r="J21" s="213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Summarized Financial Statements</vt:lpstr>
      <vt:lpstr>Absolute Analysis</vt:lpstr>
      <vt:lpstr>Common Size Analysis</vt:lpstr>
      <vt:lpstr>Categorical Ratios</vt:lpstr>
      <vt:lpstr>About Categorical Ratios</vt:lpstr>
      <vt:lpstr>Correlation</vt:lpstr>
      <vt:lpstr>'About Categorical Ratios'!Print_Area</vt:lpstr>
      <vt:lpstr>'Absolute Analysis'!Print_Area</vt:lpstr>
      <vt:lpstr>'Categorical Ratios'!Print_Area</vt:lpstr>
      <vt:lpstr>'Common Size Analysis'!Print_Area</vt:lpstr>
      <vt:lpstr>'Summarized Financial Statements'!Print_Area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2020-10-05T07:04:41Z</dcterms:modified>
</cp:coreProperties>
</file>